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280" windowHeight="13400" activeTab="1"/>
  </bookViews>
  <sheets>
    <sheet name="ActualMonthly" sheetId="1" r:id="rId1"/>
    <sheet name="Monthly" sheetId="2" r:id="rId2"/>
    <sheet name="Weekly" sheetId="3" r:id="rId3"/>
    <sheet name="11Dec01" sheetId="4" r:id="rId4"/>
  </sheets>
  <definedNames>
    <definedName name="_xlnm.Print_Area" localSheetId="3">'11Dec01'!$A$1:$M$67</definedName>
    <definedName name="_xlnm.Print_Area" localSheetId="0">'ActualMonthly'!$A$1:$M$74</definedName>
    <definedName name="_xlnm.Print_Area" localSheetId="1">'Monthly'!$A$1:$M$87</definedName>
    <definedName name="_xlnm.Print_Area" localSheetId="2">'Weekly'!$A$1:$M$74</definedName>
  </definedNames>
  <calcPr fullCalcOnLoad="1"/>
</workbook>
</file>

<file path=xl/sharedStrings.xml><?xml version="1.0" encoding="utf-8"?>
<sst xmlns="http://schemas.openxmlformats.org/spreadsheetml/2006/main" count="222" uniqueCount="124">
  <si>
    <t>03/5</t>
  </si>
  <si>
    <t>14/01/2002</t>
  </si>
  <si>
    <t>updated</t>
  </si>
  <si>
    <t>Sensor</t>
  </si>
  <si>
    <t>BB</t>
  </si>
  <si>
    <t>ASIC</t>
  </si>
  <si>
    <t>ASICHybrid</t>
  </si>
  <si>
    <t>Box</t>
  </si>
  <si>
    <t>Module</t>
  </si>
  <si>
    <t>HPK</t>
  </si>
  <si>
    <t>KEK</t>
  </si>
  <si>
    <t>Delivery    Point</t>
  </si>
  <si>
    <t>Sensor, BB, ASIC, ASICHybrid, and Box are the RECEIPT at the destination, to be used in the FOLLOWING month</t>
  </si>
  <si>
    <t>03/5</t>
  </si>
  <si>
    <t>16/8</t>
  </si>
  <si>
    <t>Box</t>
  </si>
  <si>
    <t>Sum</t>
  </si>
  <si>
    <t>Minimum deliveries per month</t>
  </si>
  <si>
    <t>Minimum deliveries per week</t>
  </si>
  <si>
    <t>03/01</t>
  </si>
  <si>
    <t>10/01</t>
  </si>
  <si>
    <t>17/01</t>
  </si>
  <si>
    <t>24/01</t>
  </si>
  <si>
    <t>31/01</t>
  </si>
  <si>
    <t>07/02</t>
  </si>
  <si>
    <t>14/02</t>
  </si>
  <si>
    <t>21/02</t>
  </si>
  <si>
    <t>28/02</t>
  </si>
  <si>
    <t>07/03</t>
  </si>
  <si>
    <t>14/03</t>
  </si>
  <si>
    <t>21/03</t>
  </si>
  <si>
    <t>28/03</t>
  </si>
  <si>
    <t>Production</t>
  </si>
  <si>
    <t>Total</t>
  </si>
  <si>
    <t>Sensor</t>
  </si>
  <si>
    <t>BB</t>
  </si>
  <si>
    <t>ASIC</t>
  </si>
  <si>
    <t>ASICHybrid</t>
  </si>
  <si>
    <t>Box</t>
  </si>
  <si>
    <t>Module</t>
  </si>
  <si>
    <t>Actual deliveries per month</t>
  </si>
  <si>
    <t>Sensor</t>
  </si>
  <si>
    <t>BB</t>
  </si>
  <si>
    <t>Box</t>
  </si>
  <si>
    <t>Series Production Plan in Japan</t>
  </si>
  <si>
    <t>28/12</t>
  </si>
  <si>
    <t>Module</t>
  </si>
  <si>
    <t>11/1</t>
  </si>
  <si>
    <t>18/1</t>
  </si>
  <si>
    <t>25/1</t>
  </si>
  <si>
    <t>08/2</t>
  </si>
  <si>
    <t>15/2</t>
  </si>
  <si>
    <t>22/2</t>
  </si>
  <si>
    <t>01/3</t>
  </si>
  <si>
    <t>08/3</t>
  </si>
  <si>
    <t>15/3</t>
  </si>
  <si>
    <t>22/3</t>
  </si>
  <si>
    <t>29/3</t>
  </si>
  <si>
    <t>05/4</t>
  </si>
  <si>
    <t>12/4</t>
  </si>
  <si>
    <t>19/4</t>
  </si>
  <si>
    <t>26/4</t>
  </si>
  <si>
    <t>10/5</t>
  </si>
  <si>
    <t>17/5</t>
  </si>
  <si>
    <t>24/5</t>
  </si>
  <si>
    <t>07/6</t>
  </si>
  <si>
    <t>14/6</t>
  </si>
  <si>
    <t>21/6</t>
  </si>
  <si>
    <t>28/6</t>
  </si>
  <si>
    <t>05/7</t>
  </si>
  <si>
    <t>12/7</t>
  </si>
  <si>
    <t>19/7</t>
  </si>
  <si>
    <t>26/7</t>
  </si>
  <si>
    <t>02/8</t>
  </si>
  <si>
    <t>09/8</t>
  </si>
  <si>
    <t>23/8</t>
  </si>
  <si>
    <t>30/8</t>
  </si>
  <si>
    <t>06/9</t>
  </si>
  <si>
    <t>13/9</t>
  </si>
  <si>
    <t>20/9</t>
  </si>
  <si>
    <t>27/9</t>
  </si>
  <si>
    <t>04/10</t>
  </si>
  <si>
    <t>11/10</t>
  </si>
  <si>
    <t>18/10</t>
  </si>
  <si>
    <t>25/10</t>
  </si>
  <si>
    <t>01/11</t>
  </si>
  <si>
    <t>08/11</t>
  </si>
  <si>
    <t>15/11</t>
  </si>
  <si>
    <t>06/12</t>
  </si>
  <si>
    <t>13/12</t>
  </si>
  <si>
    <t>20/12</t>
  </si>
  <si>
    <t>27/12</t>
  </si>
  <si>
    <t>31/5</t>
  </si>
  <si>
    <t>(16/8)</t>
  </si>
  <si>
    <t>22/11</t>
  </si>
  <si>
    <t>29/11</t>
  </si>
  <si>
    <t>ASICHybrid</t>
  </si>
  <si>
    <t>ASIC</t>
  </si>
  <si>
    <t>01/2</t>
  </si>
  <si>
    <t>Minimum needs per week/month</t>
  </si>
  <si>
    <t>(03/5)</t>
  </si>
  <si>
    <t>Total required</t>
  </si>
  <si>
    <t>Spare</t>
  </si>
  <si>
    <t>DRAFT</t>
  </si>
  <si>
    <t>DeliveryDate</t>
  </si>
  <si>
    <t>ASIC</t>
  </si>
  <si>
    <t>ASICHybrid</t>
  </si>
  <si>
    <t>Module</t>
  </si>
  <si>
    <t>Total</t>
  </si>
  <si>
    <t>Week</t>
  </si>
  <si>
    <t>Month</t>
  </si>
  <si>
    <t>Sensor</t>
  </si>
  <si>
    <t>BB</t>
  </si>
  <si>
    <t>ASICHybrid</t>
  </si>
  <si>
    <t>Module</t>
  </si>
  <si>
    <t>11/12/2001</t>
  </si>
  <si>
    <t>Spare</t>
  </si>
  <si>
    <t>Total required</t>
  </si>
  <si>
    <t>Mechanical/Practice modules</t>
  </si>
  <si>
    <t>Delivery TillThisDate</t>
  </si>
  <si>
    <t>Sum</t>
  </si>
  <si>
    <t>Components Acquisition Plan in Japan</t>
  </si>
  <si>
    <t>???</t>
  </si>
  <si>
    <t>Module is the DESPATCH from the production site, sum of PREVIOUS one month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</si>
</sst>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Tms Rmn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2"/>
      <name val="Osaka"/>
      <family val="0"/>
    </font>
    <font>
      <sz val="6"/>
      <name val="Osaka"/>
      <family val="3"/>
    </font>
    <font>
      <sz val="12"/>
      <color indexed="10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</borders>
  <cellStyleXfs count="18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38">
    <xf numFmtId="0" fontId="0" fillId="0" borderId="1" xfId="0" applyAlignment="1">
      <alignment/>
    </xf>
    <xf numFmtId="49" fontId="0" fillId="0" borderId="1" xfId="0" applyNumberFormat="1" applyAlignment="1">
      <alignment/>
    </xf>
    <xf numFmtId="49" fontId="7" fillId="0" borderId="1" xfId="0" applyNumberFormat="1" applyFont="1" applyAlignment="1">
      <alignment/>
    </xf>
    <xf numFmtId="0" fontId="7" fillId="0" borderId="1" xfId="0" applyFont="1" applyAlignment="1">
      <alignment/>
    </xf>
    <xf numFmtId="49" fontId="7" fillId="0" borderId="1" xfId="0" applyNumberFormat="1" applyFont="1" applyAlignment="1">
      <alignment horizontal="right"/>
    </xf>
    <xf numFmtId="49" fontId="0" fillId="0" borderId="1" xfId="0" applyNumberFormat="1" applyAlignment="1">
      <alignment horizontal="right"/>
    </xf>
    <xf numFmtId="49" fontId="6" fillId="0" borderId="1" xfId="0" applyNumberFormat="1" applyFont="1" applyAlignment="1">
      <alignment horizontal="right"/>
    </xf>
    <xf numFmtId="0" fontId="0" fillId="0" borderId="1" xfId="0" applyFont="1" applyAlignment="1">
      <alignment/>
    </xf>
    <xf numFmtId="0" fontId="0" fillId="0" borderId="1" xfId="0" applyAlignment="1">
      <alignment horizontal="right"/>
    </xf>
    <xf numFmtId="49" fontId="0" fillId="0" borderId="1" xfId="0" applyNumberFormat="1" applyFont="1" applyAlignment="1">
      <alignment horizontal="right"/>
    </xf>
    <xf numFmtId="0" fontId="7" fillId="0" borderId="1" xfId="0" applyFont="1" applyAlignment="1">
      <alignment horizontal="right"/>
    </xf>
    <xf numFmtId="0" fontId="7" fillId="0" borderId="1" xfId="0" applyFont="1" applyAlignment="1">
      <alignment horizontal="right"/>
    </xf>
    <xf numFmtId="0" fontId="0" fillId="0" borderId="1" xfId="0" applyFont="1" applyAlignment="1">
      <alignment/>
    </xf>
    <xf numFmtId="49" fontId="0" fillId="0" borderId="1" xfId="0" applyNumberFormat="1" applyFont="1" applyAlignment="1">
      <alignment horizontal="right"/>
    </xf>
    <xf numFmtId="49" fontId="7" fillId="0" borderId="1" xfId="0" applyNumberFormat="1" applyFont="1" applyAlignment="1">
      <alignment horizontal="right"/>
    </xf>
    <xf numFmtId="0" fontId="0" fillId="0" borderId="1" xfId="0" applyNumberFormat="1" applyFont="1" applyAlignment="1">
      <alignment horizontal="right"/>
    </xf>
    <xf numFmtId="0" fontId="7" fillId="0" borderId="1" xfId="0" applyNumberFormat="1" applyFont="1" applyAlignment="1">
      <alignment horizontal="right"/>
    </xf>
    <xf numFmtId="0" fontId="7" fillId="0" borderId="1" xfId="0" applyFont="1" applyAlignment="1">
      <alignment/>
    </xf>
    <xf numFmtId="0" fontId="7" fillId="0" borderId="1" xfId="0" applyFont="1" applyAlignment="1">
      <alignment horizontal="right" wrapText="1"/>
    </xf>
    <xf numFmtId="49" fontId="7" fillId="0" borderId="1" xfId="0" applyNumberFormat="1" applyFont="1" applyAlignment="1">
      <alignment horizontal="right" wrapText="1"/>
    </xf>
    <xf numFmtId="0" fontId="7" fillId="0" borderId="1" xfId="0" applyNumberFormat="1" applyFont="1" applyAlignment="1">
      <alignment horizontal="right"/>
    </xf>
    <xf numFmtId="0" fontId="7" fillId="0" borderId="1" xfId="0" applyFont="1" applyFill="1" applyAlignment="1">
      <alignment/>
    </xf>
    <xf numFmtId="0" fontId="0" fillId="0" borderId="1" xfId="0" applyFont="1" applyFill="1" applyAlignment="1">
      <alignment/>
    </xf>
    <xf numFmtId="49" fontId="7" fillId="0" borderId="1" xfId="0" applyNumberFormat="1" applyFont="1" applyFill="1" applyAlignment="1">
      <alignment/>
    </xf>
    <xf numFmtId="0" fontId="0" fillId="0" borderId="1" xfId="0" applyFill="1" applyAlignment="1">
      <alignment/>
    </xf>
    <xf numFmtId="49" fontId="0" fillId="0" borderId="1" xfId="0" applyNumberFormat="1" applyFill="1" applyAlignment="1">
      <alignment/>
    </xf>
    <xf numFmtId="49" fontId="7" fillId="0" borderId="1" xfId="0" applyNumberFormat="1" applyFont="1" applyFill="1" applyAlignment="1">
      <alignment horizontal="right" wrapText="1"/>
    </xf>
    <xf numFmtId="0" fontId="7" fillId="0" borderId="1" xfId="0" applyFont="1" applyFill="1" applyAlignment="1">
      <alignment horizontal="right"/>
    </xf>
    <xf numFmtId="0" fontId="7" fillId="0" borderId="1" xfId="0" applyFont="1" applyFill="1" applyAlignment="1">
      <alignment horizontal="right"/>
    </xf>
    <xf numFmtId="0" fontId="7" fillId="0" borderId="1" xfId="0" applyFont="1" applyFill="1" applyAlignment="1">
      <alignment horizontal="right" wrapText="1"/>
    </xf>
    <xf numFmtId="0" fontId="7" fillId="0" borderId="1" xfId="0" applyFont="1" applyFill="1" applyAlignment="1">
      <alignment horizontal="right" wrapText="1"/>
    </xf>
    <xf numFmtId="49" fontId="7" fillId="0" borderId="1" xfId="0" applyNumberFormat="1" applyFont="1" applyFill="1" applyAlignment="1">
      <alignment horizontal="right"/>
    </xf>
    <xf numFmtId="0" fontId="7" fillId="0" borderId="1" xfId="0" applyFont="1" applyFill="1" applyAlignment="1">
      <alignment/>
    </xf>
    <xf numFmtId="49" fontId="0" fillId="0" borderId="1" xfId="0" applyNumberFormat="1" applyFont="1" applyFill="1" applyAlignment="1">
      <alignment horizontal="right"/>
    </xf>
    <xf numFmtId="49" fontId="6" fillId="0" borderId="1" xfId="0" applyNumberFormat="1" applyFont="1" applyFill="1" applyAlignment="1">
      <alignment horizontal="right"/>
    </xf>
    <xf numFmtId="49" fontId="6" fillId="0" borderId="1" xfId="0" applyNumberFormat="1" applyFont="1" applyFill="1" applyAlignment="1">
      <alignment horizontal="right"/>
    </xf>
    <xf numFmtId="49" fontId="0" fillId="0" borderId="1" xfId="0" applyNumberFormat="1" applyFont="1" applyFill="1" applyAlignment="1">
      <alignment horizontal="right"/>
    </xf>
    <xf numFmtId="49" fontId="0" fillId="0" borderId="1" xfId="0" applyNumberFormat="1" applyFill="1" applyAlignment="1">
      <alignment horizontal="right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1">
      <selection activeCell="N46" sqref="N46"/>
    </sheetView>
  </sheetViews>
  <sheetFormatPr defaultColWidth="11.19921875" defaultRowHeight="15" outlineLevelRow="1"/>
  <cols>
    <col min="1" max="1" width="14.5" style="0" customWidth="1"/>
    <col min="8" max="9" width="12.69921875" style="0" customWidth="1"/>
  </cols>
  <sheetData>
    <row r="1" ht="12.75">
      <c r="A1" s="2" t="str">
        <f>Weekly!A1</f>
        <v>Components Acquisition Plan in Japan</v>
      </c>
    </row>
    <row r="2" ht="12.75">
      <c r="A2" s="1" t="str">
        <f>Weekly!A2</f>
        <v>14/01/2002</v>
      </c>
    </row>
    <row r="3" ht="12.75">
      <c r="A3" s="1"/>
    </row>
    <row r="4" ht="12.75">
      <c r="A4" s="2" t="s">
        <v>40</v>
      </c>
    </row>
    <row r="5" ht="12.75">
      <c r="A5" s="1"/>
    </row>
    <row r="6" spans="8:12" ht="12.75">
      <c r="H6" s="10" t="s">
        <v>32</v>
      </c>
      <c r="L6" s="10" t="s">
        <v>32</v>
      </c>
    </row>
    <row r="7" spans="1:13" ht="12.75">
      <c r="A7" s="11"/>
      <c r="B7" s="11"/>
      <c r="C7" s="11" t="s">
        <v>33</v>
      </c>
      <c r="D7" s="10"/>
      <c r="E7" s="10" t="s">
        <v>33</v>
      </c>
      <c r="F7" s="10"/>
      <c r="G7" s="10" t="s">
        <v>33</v>
      </c>
      <c r="I7" s="10" t="s">
        <v>33</v>
      </c>
      <c r="J7" s="10"/>
      <c r="K7" s="10" t="s">
        <v>33</v>
      </c>
      <c r="M7" s="10" t="s">
        <v>33</v>
      </c>
    </row>
    <row r="8" spans="1:13" ht="12.75">
      <c r="A8" s="14" t="str">
        <f>Weekly!A9</f>
        <v>Delivery TillThisDate</v>
      </c>
      <c r="B8" s="14" t="str">
        <f>Weekly!B9</f>
        <v>Sensor</v>
      </c>
      <c r="C8" s="14" t="s">
        <v>34</v>
      </c>
      <c r="D8" s="14" t="str">
        <f>Weekly!D9</f>
        <v>BB</v>
      </c>
      <c r="E8" s="14" t="s">
        <v>35</v>
      </c>
      <c r="F8" s="14" t="str">
        <f>Weekly!F9</f>
        <v>ASIC</v>
      </c>
      <c r="G8" s="14" t="s">
        <v>36</v>
      </c>
      <c r="H8" s="14" t="str">
        <f>Weekly!H9</f>
        <v>ASICHybrid</v>
      </c>
      <c r="I8" s="14" t="s">
        <v>37</v>
      </c>
      <c r="J8" s="14" t="str">
        <f>Weekly!J9</f>
        <v>Box</v>
      </c>
      <c r="K8" s="14" t="s">
        <v>38</v>
      </c>
      <c r="L8" s="14" t="str">
        <f>Weekly!L9</f>
        <v>Module</v>
      </c>
      <c r="M8" s="10" t="s">
        <v>39</v>
      </c>
    </row>
    <row r="9" spans="1:13" ht="12.75">
      <c r="A9" s="4" t="str">
        <f>Weekly!A10</f>
        <v>28/12</v>
      </c>
      <c r="B9" s="16"/>
      <c r="C9" s="16">
        <f>B9</f>
        <v>0</v>
      </c>
      <c r="D9" s="16"/>
      <c r="E9" s="16">
        <f>D9</f>
        <v>0</v>
      </c>
      <c r="F9" s="16"/>
      <c r="G9" s="16">
        <f>F9</f>
        <v>0</v>
      </c>
      <c r="H9" s="16"/>
      <c r="I9" s="16">
        <f>H9</f>
        <v>0</v>
      </c>
      <c r="J9" s="16"/>
      <c r="K9" s="16">
        <f>J9</f>
        <v>0</v>
      </c>
      <c r="L9" s="16"/>
      <c r="M9" s="16">
        <f>L9</f>
        <v>0</v>
      </c>
    </row>
    <row r="10" spans="1:13" ht="12.75" outlineLevel="1">
      <c r="A10" s="9" t="str">
        <f>Weekly!A11</f>
        <v>11/1</v>
      </c>
      <c r="B10" s="16"/>
      <c r="C10" s="16">
        <f>B10+C9</f>
        <v>0</v>
      </c>
      <c r="D10" s="16"/>
      <c r="E10" s="16">
        <f aca="true" t="shared" si="0" ref="E10:E41">D10+E9</f>
        <v>0</v>
      </c>
      <c r="F10" s="16">
        <v>173</v>
      </c>
      <c r="G10" s="16">
        <f aca="true" t="shared" si="1" ref="G10:G41">F10+G9</f>
        <v>173</v>
      </c>
      <c r="H10" s="16"/>
      <c r="I10" s="16">
        <f aca="true" t="shared" si="2" ref="I10:I41">H10+I9</f>
        <v>0</v>
      </c>
      <c r="J10" s="16"/>
      <c r="K10" s="16">
        <f aca="true" t="shared" si="3" ref="K10:K41">J10+K9</f>
        <v>0</v>
      </c>
      <c r="L10" s="16"/>
      <c r="M10" s="16">
        <f>L10+M9</f>
        <v>0</v>
      </c>
    </row>
    <row r="11" spans="1:13" ht="12.75" outlineLevel="1">
      <c r="A11" s="9" t="str">
        <f>Weekly!A12</f>
        <v>18/1</v>
      </c>
      <c r="B11" s="16"/>
      <c r="C11" s="16">
        <f aca="true" t="shared" si="4" ref="C11:C73">B11+C10</f>
        <v>0</v>
      </c>
      <c r="D11" s="16"/>
      <c r="E11" s="16">
        <f t="shared" si="0"/>
        <v>0</v>
      </c>
      <c r="F11" s="16"/>
      <c r="G11" s="16">
        <f t="shared" si="1"/>
        <v>173</v>
      </c>
      <c r="H11" s="16"/>
      <c r="I11" s="16">
        <f t="shared" si="2"/>
        <v>0</v>
      </c>
      <c r="J11" s="16"/>
      <c r="K11" s="16">
        <f t="shared" si="3"/>
        <v>0</v>
      </c>
      <c r="L11" s="16"/>
      <c r="M11" s="16">
        <f>L11+M10</f>
        <v>0</v>
      </c>
    </row>
    <row r="12" spans="1:13" ht="12.75" outlineLevel="1">
      <c r="A12" s="9" t="str">
        <f>Weekly!A13</f>
        <v>25/1</v>
      </c>
      <c r="B12" s="16"/>
      <c r="C12" s="16">
        <f t="shared" si="4"/>
        <v>0</v>
      </c>
      <c r="D12" s="16"/>
      <c r="E12" s="16">
        <f t="shared" si="0"/>
        <v>0</v>
      </c>
      <c r="F12" s="16"/>
      <c r="G12" s="16">
        <f t="shared" si="1"/>
        <v>173</v>
      </c>
      <c r="H12" s="16"/>
      <c r="I12" s="16">
        <f t="shared" si="2"/>
        <v>0</v>
      </c>
      <c r="J12" s="16"/>
      <c r="K12" s="16">
        <f t="shared" si="3"/>
        <v>0</v>
      </c>
      <c r="L12" s="16"/>
      <c r="M12" s="16">
        <f>L12+M11</f>
        <v>0</v>
      </c>
    </row>
    <row r="13" spans="1:13" ht="12.75">
      <c r="A13" s="4" t="str">
        <f>Weekly!A14</f>
        <v>01/2</v>
      </c>
      <c r="B13" s="16"/>
      <c r="C13" s="16">
        <f t="shared" si="4"/>
        <v>0</v>
      </c>
      <c r="D13" s="16"/>
      <c r="E13" s="16">
        <f t="shared" si="0"/>
        <v>0</v>
      </c>
      <c r="F13" s="16"/>
      <c r="G13" s="16">
        <f t="shared" si="1"/>
        <v>173</v>
      </c>
      <c r="H13" s="16"/>
      <c r="I13" s="16">
        <f t="shared" si="2"/>
        <v>0</v>
      </c>
      <c r="J13" s="16"/>
      <c r="K13" s="16">
        <f t="shared" si="3"/>
        <v>0</v>
      </c>
      <c r="L13" s="16"/>
      <c r="M13" s="16">
        <f>L13+M12</f>
        <v>0</v>
      </c>
    </row>
    <row r="14" spans="1:13" ht="12.75" outlineLevel="1">
      <c r="A14" s="9" t="str">
        <f>Weekly!A15</f>
        <v>08/2</v>
      </c>
      <c r="B14" s="16"/>
      <c r="C14" s="16">
        <f t="shared" si="4"/>
        <v>0</v>
      </c>
      <c r="D14" s="16"/>
      <c r="E14" s="16">
        <f t="shared" si="0"/>
        <v>0</v>
      </c>
      <c r="F14" s="16"/>
      <c r="G14" s="16">
        <f t="shared" si="1"/>
        <v>173</v>
      </c>
      <c r="H14" s="16"/>
      <c r="I14" s="16">
        <f t="shared" si="2"/>
        <v>0</v>
      </c>
      <c r="J14" s="16"/>
      <c r="K14" s="16">
        <f t="shared" si="3"/>
        <v>0</v>
      </c>
      <c r="L14" s="16"/>
      <c r="M14" s="16">
        <f aca="true" t="shared" si="5" ref="M14:M73">L14+M13</f>
        <v>0</v>
      </c>
    </row>
    <row r="15" spans="1:13" ht="12.75" outlineLevel="1">
      <c r="A15" s="9" t="str">
        <f>Weekly!A16</f>
        <v>15/2</v>
      </c>
      <c r="B15" s="16"/>
      <c r="C15" s="16">
        <f t="shared" si="4"/>
        <v>0</v>
      </c>
      <c r="D15" s="16"/>
      <c r="E15" s="16">
        <f t="shared" si="0"/>
        <v>0</v>
      </c>
      <c r="F15" s="16"/>
      <c r="G15" s="16">
        <f t="shared" si="1"/>
        <v>173</v>
      </c>
      <c r="H15" s="16"/>
      <c r="I15" s="16">
        <f t="shared" si="2"/>
        <v>0</v>
      </c>
      <c r="J15" s="16"/>
      <c r="K15" s="16">
        <f t="shared" si="3"/>
        <v>0</v>
      </c>
      <c r="L15" s="16"/>
      <c r="M15" s="16">
        <f t="shared" si="5"/>
        <v>0</v>
      </c>
    </row>
    <row r="16" spans="1:13" ht="12.75" outlineLevel="1">
      <c r="A16" s="9" t="str">
        <f>Weekly!A17</f>
        <v>22/2</v>
      </c>
      <c r="B16" s="16"/>
      <c r="C16" s="16">
        <f t="shared" si="4"/>
        <v>0</v>
      </c>
      <c r="D16" s="16"/>
      <c r="E16" s="16">
        <f t="shared" si="0"/>
        <v>0</v>
      </c>
      <c r="F16" s="16"/>
      <c r="G16" s="16">
        <f t="shared" si="1"/>
        <v>173</v>
      </c>
      <c r="H16" s="16"/>
      <c r="I16" s="16">
        <f t="shared" si="2"/>
        <v>0</v>
      </c>
      <c r="J16" s="16"/>
      <c r="K16" s="16">
        <f t="shared" si="3"/>
        <v>0</v>
      </c>
      <c r="L16" s="16"/>
      <c r="M16" s="16">
        <f t="shared" si="5"/>
        <v>0</v>
      </c>
    </row>
    <row r="17" spans="1:13" ht="12.75">
      <c r="A17" s="4" t="str">
        <f>Weekly!A18</f>
        <v>01/3</v>
      </c>
      <c r="B17" s="16"/>
      <c r="C17" s="16">
        <f t="shared" si="4"/>
        <v>0</v>
      </c>
      <c r="D17" s="16"/>
      <c r="E17" s="16">
        <f t="shared" si="0"/>
        <v>0</v>
      </c>
      <c r="F17" s="16"/>
      <c r="G17" s="16">
        <f t="shared" si="1"/>
        <v>173</v>
      </c>
      <c r="H17" s="16"/>
      <c r="I17" s="16">
        <f t="shared" si="2"/>
        <v>0</v>
      </c>
      <c r="J17" s="16"/>
      <c r="K17" s="16">
        <f t="shared" si="3"/>
        <v>0</v>
      </c>
      <c r="L17" s="16"/>
      <c r="M17" s="16">
        <f t="shared" si="5"/>
        <v>0</v>
      </c>
    </row>
    <row r="18" spans="1:13" ht="12.75" outlineLevel="1">
      <c r="A18" s="9" t="str">
        <f>Weekly!A19</f>
        <v>08/3</v>
      </c>
      <c r="B18" s="16"/>
      <c r="C18" s="16">
        <f t="shared" si="4"/>
        <v>0</v>
      </c>
      <c r="D18" s="16"/>
      <c r="E18" s="16">
        <f t="shared" si="0"/>
        <v>0</v>
      </c>
      <c r="F18" s="16"/>
      <c r="G18" s="16">
        <f t="shared" si="1"/>
        <v>173</v>
      </c>
      <c r="H18" s="16"/>
      <c r="I18" s="16">
        <f t="shared" si="2"/>
        <v>0</v>
      </c>
      <c r="J18" s="16"/>
      <c r="K18" s="16">
        <f t="shared" si="3"/>
        <v>0</v>
      </c>
      <c r="L18" s="16"/>
      <c r="M18" s="16">
        <f t="shared" si="5"/>
        <v>0</v>
      </c>
    </row>
    <row r="19" spans="1:13" ht="12.75" outlineLevel="1">
      <c r="A19" s="9" t="str">
        <f>Weekly!A20</f>
        <v>15/3</v>
      </c>
      <c r="B19" s="16"/>
      <c r="C19" s="16">
        <f t="shared" si="4"/>
        <v>0</v>
      </c>
      <c r="D19" s="16"/>
      <c r="E19" s="16">
        <f t="shared" si="0"/>
        <v>0</v>
      </c>
      <c r="F19" s="16"/>
      <c r="G19" s="16">
        <f t="shared" si="1"/>
        <v>173</v>
      </c>
      <c r="H19" s="16"/>
      <c r="I19" s="16">
        <f t="shared" si="2"/>
        <v>0</v>
      </c>
      <c r="J19" s="16"/>
      <c r="K19" s="16">
        <f t="shared" si="3"/>
        <v>0</v>
      </c>
      <c r="L19" s="16"/>
      <c r="M19" s="16">
        <f t="shared" si="5"/>
        <v>0</v>
      </c>
    </row>
    <row r="20" spans="1:13" ht="12.75" outlineLevel="1">
      <c r="A20" s="9" t="str">
        <f>Weekly!A21</f>
        <v>22/3</v>
      </c>
      <c r="B20" s="16"/>
      <c r="C20" s="16">
        <f t="shared" si="4"/>
        <v>0</v>
      </c>
      <c r="D20" s="16"/>
      <c r="E20" s="16">
        <f t="shared" si="0"/>
        <v>0</v>
      </c>
      <c r="F20" s="16"/>
      <c r="G20" s="16">
        <f t="shared" si="1"/>
        <v>173</v>
      </c>
      <c r="H20" s="16"/>
      <c r="I20" s="16">
        <f t="shared" si="2"/>
        <v>0</v>
      </c>
      <c r="J20" s="16"/>
      <c r="K20" s="16">
        <f t="shared" si="3"/>
        <v>0</v>
      </c>
      <c r="L20" s="16"/>
      <c r="M20" s="16">
        <f t="shared" si="5"/>
        <v>0</v>
      </c>
    </row>
    <row r="21" spans="1:13" ht="12.75">
      <c r="A21" s="4" t="str">
        <f>Weekly!A22</f>
        <v>29/3</v>
      </c>
      <c r="B21" s="16"/>
      <c r="C21" s="16">
        <f t="shared" si="4"/>
        <v>0</v>
      </c>
      <c r="D21" s="16"/>
      <c r="E21" s="16">
        <f t="shared" si="0"/>
        <v>0</v>
      </c>
      <c r="F21" s="16"/>
      <c r="G21" s="16">
        <f t="shared" si="1"/>
        <v>173</v>
      </c>
      <c r="H21" s="16"/>
      <c r="I21" s="16">
        <f t="shared" si="2"/>
        <v>0</v>
      </c>
      <c r="J21" s="16"/>
      <c r="K21" s="16">
        <f t="shared" si="3"/>
        <v>0</v>
      </c>
      <c r="L21" s="16"/>
      <c r="M21" s="16">
        <f t="shared" si="5"/>
        <v>0</v>
      </c>
    </row>
    <row r="22" spans="1:13" ht="12.75" outlineLevel="1">
      <c r="A22" s="9" t="str">
        <f>Weekly!A23</f>
        <v>05/4</v>
      </c>
      <c r="B22" s="16"/>
      <c r="C22" s="16">
        <f t="shared" si="4"/>
        <v>0</v>
      </c>
      <c r="D22" s="16"/>
      <c r="E22" s="16">
        <f t="shared" si="0"/>
        <v>0</v>
      </c>
      <c r="F22" s="16"/>
      <c r="G22" s="16">
        <f t="shared" si="1"/>
        <v>173</v>
      </c>
      <c r="H22" s="16"/>
      <c r="I22" s="16">
        <f t="shared" si="2"/>
        <v>0</v>
      </c>
      <c r="J22" s="16"/>
      <c r="K22" s="16">
        <f t="shared" si="3"/>
        <v>0</v>
      </c>
      <c r="L22" s="16"/>
      <c r="M22" s="16">
        <f t="shared" si="5"/>
        <v>0</v>
      </c>
    </row>
    <row r="23" spans="1:13" ht="12.75" outlineLevel="1">
      <c r="A23" s="9" t="str">
        <f>Weekly!A24</f>
        <v>12/4</v>
      </c>
      <c r="B23" s="16"/>
      <c r="C23" s="16">
        <f t="shared" si="4"/>
        <v>0</v>
      </c>
      <c r="D23" s="16"/>
      <c r="E23" s="16">
        <f t="shared" si="0"/>
        <v>0</v>
      </c>
      <c r="F23" s="16"/>
      <c r="G23" s="16">
        <f t="shared" si="1"/>
        <v>173</v>
      </c>
      <c r="H23" s="16"/>
      <c r="I23" s="16">
        <f t="shared" si="2"/>
        <v>0</v>
      </c>
      <c r="J23" s="16"/>
      <c r="K23" s="16">
        <f t="shared" si="3"/>
        <v>0</v>
      </c>
      <c r="L23" s="16"/>
      <c r="M23" s="16">
        <f t="shared" si="5"/>
        <v>0</v>
      </c>
    </row>
    <row r="24" spans="1:13" ht="12.75" outlineLevel="1">
      <c r="A24" s="9" t="str">
        <f>Weekly!A25</f>
        <v>19/4</v>
      </c>
      <c r="B24" s="16"/>
      <c r="C24" s="16">
        <f t="shared" si="4"/>
        <v>0</v>
      </c>
      <c r="D24" s="16"/>
      <c r="E24" s="16">
        <f t="shared" si="0"/>
        <v>0</v>
      </c>
      <c r="F24" s="16"/>
      <c r="G24" s="16">
        <f t="shared" si="1"/>
        <v>173</v>
      </c>
      <c r="H24" s="16"/>
      <c r="I24" s="16">
        <f t="shared" si="2"/>
        <v>0</v>
      </c>
      <c r="J24" s="16"/>
      <c r="K24" s="16">
        <f t="shared" si="3"/>
        <v>0</v>
      </c>
      <c r="L24" s="16"/>
      <c r="M24" s="16">
        <f t="shared" si="5"/>
        <v>0</v>
      </c>
    </row>
    <row r="25" spans="1:13" ht="12.75">
      <c r="A25" s="4" t="str">
        <f>Weekly!A26</f>
        <v>26/4</v>
      </c>
      <c r="B25" s="16"/>
      <c r="C25" s="16">
        <f t="shared" si="4"/>
        <v>0</v>
      </c>
      <c r="D25" s="16"/>
      <c r="E25" s="16">
        <f t="shared" si="0"/>
        <v>0</v>
      </c>
      <c r="F25" s="16"/>
      <c r="G25" s="16">
        <f t="shared" si="1"/>
        <v>173</v>
      </c>
      <c r="H25" s="16"/>
      <c r="I25" s="16">
        <f t="shared" si="2"/>
        <v>0</v>
      </c>
      <c r="J25" s="16"/>
      <c r="K25" s="16">
        <f t="shared" si="3"/>
        <v>0</v>
      </c>
      <c r="L25" s="16"/>
      <c r="M25" s="16">
        <f t="shared" si="5"/>
        <v>0</v>
      </c>
    </row>
    <row r="26" spans="1:13" ht="12.75" outlineLevel="1">
      <c r="A26" s="9" t="str">
        <f>Weekly!A27</f>
        <v>03/5</v>
      </c>
      <c r="B26" s="16"/>
      <c r="C26" s="16">
        <f t="shared" si="4"/>
        <v>0</v>
      </c>
      <c r="D26" s="16"/>
      <c r="E26" s="16">
        <f t="shared" si="0"/>
        <v>0</v>
      </c>
      <c r="F26" s="16"/>
      <c r="G26" s="16">
        <f t="shared" si="1"/>
        <v>173</v>
      </c>
      <c r="H26" s="16"/>
      <c r="I26" s="16">
        <f t="shared" si="2"/>
        <v>0</v>
      </c>
      <c r="J26" s="16"/>
      <c r="K26" s="16">
        <f t="shared" si="3"/>
        <v>0</v>
      </c>
      <c r="L26" s="16"/>
      <c r="M26" s="16">
        <f t="shared" si="5"/>
        <v>0</v>
      </c>
    </row>
    <row r="27" spans="1:13" ht="12.75" outlineLevel="1">
      <c r="A27" s="9" t="str">
        <f>Weekly!A28</f>
        <v>10/5</v>
      </c>
      <c r="B27" s="16"/>
      <c r="C27" s="16">
        <f t="shared" si="4"/>
        <v>0</v>
      </c>
      <c r="D27" s="16"/>
      <c r="E27" s="16">
        <f t="shared" si="0"/>
        <v>0</v>
      </c>
      <c r="F27" s="16"/>
      <c r="G27" s="16">
        <f t="shared" si="1"/>
        <v>173</v>
      </c>
      <c r="H27" s="16"/>
      <c r="I27" s="16">
        <f t="shared" si="2"/>
        <v>0</v>
      </c>
      <c r="J27" s="16"/>
      <c r="K27" s="16">
        <f t="shared" si="3"/>
        <v>0</v>
      </c>
      <c r="L27" s="16"/>
      <c r="M27" s="16">
        <f t="shared" si="5"/>
        <v>0</v>
      </c>
    </row>
    <row r="28" spans="1:13" ht="12.75" outlineLevel="1">
      <c r="A28" s="9" t="str">
        <f>Weekly!A29</f>
        <v>17/5</v>
      </c>
      <c r="B28" s="16"/>
      <c r="C28" s="16">
        <f t="shared" si="4"/>
        <v>0</v>
      </c>
      <c r="D28" s="16"/>
      <c r="E28" s="16">
        <f t="shared" si="0"/>
        <v>0</v>
      </c>
      <c r="F28" s="16"/>
      <c r="G28" s="16">
        <f t="shared" si="1"/>
        <v>173</v>
      </c>
      <c r="H28" s="16"/>
      <c r="I28" s="16">
        <f t="shared" si="2"/>
        <v>0</v>
      </c>
      <c r="J28" s="16"/>
      <c r="K28" s="16">
        <f t="shared" si="3"/>
        <v>0</v>
      </c>
      <c r="L28" s="16"/>
      <c r="M28" s="16">
        <f t="shared" si="5"/>
        <v>0</v>
      </c>
    </row>
    <row r="29" spans="1:13" ht="12.75" outlineLevel="1">
      <c r="A29" s="9" t="str">
        <f>Weekly!A30</f>
        <v>24/5</v>
      </c>
      <c r="B29" s="16"/>
      <c r="C29" s="16">
        <f t="shared" si="4"/>
        <v>0</v>
      </c>
      <c r="D29" s="16"/>
      <c r="E29" s="16">
        <f t="shared" si="0"/>
        <v>0</v>
      </c>
      <c r="F29" s="16"/>
      <c r="G29" s="16">
        <f t="shared" si="1"/>
        <v>173</v>
      </c>
      <c r="H29" s="16"/>
      <c r="I29" s="16">
        <f t="shared" si="2"/>
        <v>0</v>
      </c>
      <c r="J29" s="16"/>
      <c r="K29" s="16">
        <f t="shared" si="3"/>
        <v>0</v>
      </c>
      <c r="L29" s="16"/>
      <c r="M29" s="16">
        <f t="shared" si="5"/>
        <v>0</v>
      </c>
    </row>
    <row r="30" spans="1:13" ht="12.75">
      <c r="A30" s="4" t="str">
        <f>Weekly!A31</f>
        <v>31/5</v>
      </c>
      <c r="B30" s="16"/>
      <c r="C30" s="16">
        <f t="shared" si="4"/>
        <v>0</v>
      </c>
      <c r="D30" s="16"/>
      <c r="E30" s="16">
        <f t="shared" si="0"/>
        <v>0</v>
      </c>
      <c r="F30" s="16"/>
      <c r="G30" s="16">
        <f t="shared" si="1"/>
        <v>173</v>
      </c>
      <c r="H30" s="16"/>
      <c r="I30" s="16">
        <f t="shared" si="2"/>
        <v>0</v>
      </c>
      <c r="J30" s="16"/>
      <c r="K30" s="16">
        <f t="shared" si="3"/>
        <v>0</v>
      </c>
      <c r="L30" s="16"/>
      <c r="M30" s="16">
        <f t="shared" si="5"/>
        <v>0</v>
      </c>
    </row>
    <row r="31" spans="1:13" ht="12.75" outlineLevel="1">
      <c r="A31" s="9" t="str">
        <f>Weekly!A32</f>
        <v>07/6</v>
      </c>
      <c r="B31" s="16"/>
      <c r="C31" s="16">
        <f t="shared" si="4"/>
        <v>0</v>
      </c>
      <c r="D31" s="16"/>
      <c r="E31" s="16">
        <f t="shared" si="0"/>
        <v>0</v>
      </c>
      <c r="F31" s="16"/>
      <c r="G31" s="16">
        <f t="shared" si="1"/>
        <v>173</v>
      </c>
      <c r="H31" s="16"/>
      <c r="I31" s="16">
        <f t="shared" si="2"/>
        <v>0</v>
      </c>
      <c r="J31" s="16"/>
      <c r="K31" s="16">
        <f t="shared" si="3"/>
        <v>0</v>
      </c>
      <c r="L31" s="16"/>
      <c r="M31" s="16">
        <f t="shared" si="5"/>
        <v>0</v>
      </c>
    </row>
    <row r="32" spans="1:13" ht="12.75" outlineLevel="1">
      <c r="A32" s="9" t="str">
        <f>Weekly!A33</f>
        <v>14/6</v>
      </c>
      <c r="B32" s="16"/>
      <c r="C32" s="16">
        <f t="shared" si="4"/>
        <v>0</v>
      </c>
      <c r="D32" s="16"/>
      <c r="E32" s="16">
        <f t="shared" si="0"/>
        <v>0</v>
      </c>
      <c r="F32" s="16"/>
      <c r="G32" s="16">
        <f t="shared" si="1"/>
        <v>173</v>
      </c>
      <c r="H32" s="16"/>
      <c r="I32" s="16">
        <f t="shared" si="2"/>
        <v>0</v>
      </c>
      <c r="J32" s="16"/>
      <c r="K32" s="16">
        <f t="shared" si="3"/>
        <v>0</v>
      </c>
      <c r="L32" s="16"/>
      <c r="M32" s="16">
        <f t="shared" si="5"/>
        <v>0</v>
      </c>
    </row>
    <row r="33" spans="1:13" ht="12.75" outlineLevel="1">
      <c r="A33" s="9" t="str">
        <f>Weekly!A34</f>
        <v>21/6</v>
      </c>
      <c r="B33" s="16"/>
      <c r="C33" s="16">
        <f t="shared" si="4"/>
        <v>0</v>
      </c>
      <c r="D33" s="16"/>
      <c r="E33" s="16">
        <f t="shared" si="0"/>
        <v>0</v>
      </c>
      <c r="F33" s="16"/>
      <c r="G33" s="16">
        <f t="shared" si="1"/>
        <v>173</v>
      </c>
      <c r="H33" s="16"/>
      <c r="I33" s="16">
        <f t="shared" si="2"/>
        <v>0</v>
      </c>
      <c r="J33" s="16"/>
      <c r="K33" s="16">
        <f t="shared" si="3"/>
        <v>0</v>
      </c>
      <c r="L33" s="16"/>
      <c r="M33" s="16">
        <f t="shared" si="5"/>
        <v>0</v>
      </c>
    </row>
    <row r="34" spans="1:13" ht="12.75">
      <c r="A34" s="4" t="str">
        <f>Weekly!A35</f>
        <v>28/6</v>
      </c>
      <c r="B34" s="16"/>
      <c r="C34" s="16">
        <f t="shared" si="4"/>
        <v>0</v>
      </c>
      <c r="D34" s="16"/>
      <c r="E34" s="16">
        <f t="shared" si="0"/>
        <v>0</v>
      </c>
      <c r="F34" s="16"/>
      <c r="G34" s="16">
        <f t="shared" si="1"/>
        <v>173</v>
      </c>
      <c r="H34" s="16"/>
      <c r="I34" s="16">
        <f t="shared" si="2"/>
        <v>0</v>
      </c>
      <c r="J34" s="16"/>
      <c r="K34" s="16">
        <f t="shared" si="3"/>
        <v>0</v>
      </c>
      <c r="L34" s="16"/>
      <c r="M34" s="16">
        <f t="shared" si="5"/>
        <v>0</v>
      </c>
    </row>
    <row r="35" spans="1:13" ht="12.75" outlineLevel="1">
      <c r="A35" s="9" t="str">
        <f>Weekly!A36</f>
        <v>05/7</v>
      </c>
      <c r="B35" s="16"/>
      <c r="C35" s="16">
        <f t="shared" si="4"/>
        <v>0</v>
      </c>
      <c r="D35" s="16"/>
      <c r="E35" s="16">
        <f t="shared" si="0"/>
        <v>0</v>
      </c>
      <c r="F35" s="16"/>
      <c r="G35" s="16">
        <f t="shared" si="1"/>
        <v>173</v>
      </c>
      <c r="H35" s="16"/>
      <c r="I35" s="16">
        <f t="shared" si="2"/>
        <v>0</v>
      </c>
      <c r="J35" s="16"/>
      <c r="K35" s="16">
        <f t="shared" si="3"/>
        <v>0</v>
      </c>
      <c r="L35" s="16"/>
      <c r="M35" s="16">
        <f t="shared" si="5"/>
        <v>0</v>
      </c>
    </row>
    <row r="36" spans="1:13" ht="12.75" outlineLevel="1">
      <c r="A36" s="9" t="str">
        <f>Weekly!A37</f>
        <v>12/7</v>
      </c>
      <c r="B36" s="16"/>
      <c r="C36" s="16">
        <f t="shared" si="4"/>
        <v>0</v>
      </c>
      <c r="D36" s="16"/>
      <c r="E36" s="16">
        <f t="shared" si="0"/>
        <v>0</v>
      </c>
      <c r="F36" s="16"/>
      <c r="G36" s="16">
        <f t="shared" si="1"/>
        <v>173</v>
      </c>
      <c r="H36" s="16"/>
      <c r="I36" s="16">
        <f t="shared" si="2"/>
        <v>0</v>
      </c>
      <c r="J36" s="16"/>
      <c r="K36" s="16">
        <f t="shared" si="3"/>
        <v>0</v>
      </c>
      <c r="L36" s="16"/>
      <c r="M36" s="16">
        <f t="shared" si="5"/>
        <v>0</v>
      </c>
    </row>
    <row r="37" spans="1:13" ht="12.75" outlineLevel="1">
      <c r="A37" s="9" t="str">
        <f>Weekly!A38</f>
        <v>19/7</v>
      </c>
      <c r="B37" s="16"/>
      <c r="C37" s="16">
        <f t="shared" si="4"/>
        <v>0</v>
      </c>
      <c r="D37" s="16"/>
      <c r="E37" s="16">
        <f t="shared" si="0"/>
        <v>0</v>
      </c>
      <c r="F37" s="16"/>
      <c r="G37" s="16">
        <f t="shared" si="1"/>
        <v>173</v>
      </c>
      <c r="H37" s="16"/>
      <c r="I37" s="16">
        <f t="shared" si="2"/>
        <v>0</v>
      </c>
      <c r="J37" s="16"/>
      <c r="K37" s="16">
        <f t="shared" si="3"/>
        <v>0</v>
      </c>
      <c r="L37" s="16"/>
      <c r="M37" s="16">
        <f t="shared" si="5"/>
        <v>0</v>
      </c>
    </row>
    <row r="38" spans="1:13" ht="12.75">
      <c r="A38" s="4" t="str">
        <f>Weekly!A39</f>
        <v>26/7</v>
      </c>
      <c r="B38" s="16"/>
      <c r="C38" s="16">
        <f t="shared" si="4"/>
        <v>0</v>
      </c>
      <c r="D38" s="16"/>
      <c r="E38" s="16">
        <f t="shared" si="0"/>
        <v>0</v>
      </c>
      <c r="F38" s="16"/>
      <c r="G38" s="16">
        <f t="shared" si="1"/>
        <v>173</v>
      </c>
      <c r="H38" s="16"/>
      <c r="I38" s="16">
        <f t="shared" si="2"/>
        <v>0</v>
      </c>
      <c r="J38" s="16"/>
      <c r="K38" s="16">
        <f t="shared" si="3"/>
        <v>0</v>
      </c>
      <c r="L38" s="16"/>
      <c r="M38" s="16">
        <f t="shared" si="5"/>
        <v>0</v>
      </c>
    </row>
    <row r="39" spans="1:13" ht="12.75" outlineLevel="1">
      <c r="A39" s="9" t="str">
        <f>Weekly!A40</f>
        <v>02/8</v>
      </c>
      <c r="B39" s="16"/>
      <c r="C39" s="16">
        <f t="shared" si="4"/>
        <v>0</v>
      </c>
      <c r="D39" s="16"/>
      <c r="E39" s="16">
        <f t="shared" si="0"/>
        <v>0</v>
      </c>
      <c r="F39" s="16"/>
      <c r="G39" s="16">
        <f t="shared" si="1"/>
        <v>173</v>
      </c>
      <c r="H39" s="16"/>
      <c r="I39" s="16">
        <f t="shared" si="2"/>
        <v>0</v>
      </c>
      <c r="J39" s="16"/>
      <c r="K39" s="16">
        <f t="shared" si="3"/>
        <v>0</v>
      </c>
      <c r="L39" s="16"/>
      <c r="M39" s="16">
        <f t="shared" si="5"/>
        <v>0</v>
      </c>
    </row>
    <row r="40" spans="1:13" ht="12.75" outlineLevel="1">
      <c r="A40" s="9" t="str">
        <f>Weekly!A41</f>
        <v>09/8</v>
      </c>
      <c r="B40" s="16"/>
      <c r="C40" s="16">
        <f t="shared" si="4"/>
        <v>0</v>
      </c>
      <c r="D40" s="16"/>
      <c r="E40" s="16">
        <f t="shared" si="0"/>
        <v>0</v>
      </c>
      <c r="F40" s="16"/>
      <c r="G40" s="16">
        <f t="shared" si="1"/>
        <v>173</v>
      </c>
      <c r="H40" s="16"/>
      <c r="I40" s="16">
        <f t="shared" si="2"/>
        <v>0</v>
      </c>
      <c r="J40" s="16"/>
      <c r="K40" s="16">
        <f t="shared" si="3"/>
        <v>0</v>
      </c>
      <c r="L40" s="16"/>
      <c r="M40" s="16">
        <f t="shared" si="5"/>
        <v>0</v>
      </c>
    </row>
    <row r="41" spans="1:13" ht="12.75" outlineLevel="1">
      <c r="A41" s="9" t="str">
        <f>Weekly!A42</f>
        <v>16/8</v>
      </c>
      <c r="B41" s="16"/>
      <c r="C41" s="16">
        <f t="shared" si="4"/>
        <v>0</v>
      </c>
      <c r="D41" s="16"/>
      <c r="E41" s="16">
        <f t="shared" si="0"/>
        <v>0</v>
      </c>
      <c r="F41" s="16"/>
      <c r="G41" s="16">
        <f t="shared" si="1"/>
        <v>173</v>
      </c>
      <c r="H41" s="16"/>
      <c r="I41" s="16">
        <f t="shared" si="2"/>
        <v>0</v>
      </c>
      <c r="J41" s="16"/>
      <c r="K41" s="16">
        <f t="shared" si="3"/>
        <v>0</v>
      </c>
      <c r="L41" s="16"/>
      <c r="M41" s="16">
        <f t="shared" si="5"/>
        <v>0</v>
      </c>
    </row>
    <row r="42" spans="1:13" ht="12.75" outlineLevel="1">
      <c r="A42" s="9" t="str">
        <f>Weekly!A43</f>
        <v>23/8</v>
      </c>
      <c r="B42" s="16"/>
      <c r="C42" s="16">
        <f t="shared" si="4"/>
        <v>0</v>
      </c>
      <c r="D42" s="16"/>
      <c r="E42" s="16">
        <f aca="true" t="shared" si="6" ref="E42:E73">D42+E41</f>
        <v>0</v>
      </c>
      <c r="F42" s="16"/>
      <c r="G42" s="16">
        <f aca="true" t="shared" si="7" ref="G42:G73">F42+G41</f>
        <v>173</v>
      </c>
      <c r="H42" s="16"/>
      <c r="I42" s="16">
        <f aca="true" t="shared" si="8" ref="I42:I73">H42+I41</f>
        <v>0</v>
      </c>
      <c r="J42" s="16"/>
      <c r="K42" s="16">
        <f aca="true" t="shared" si="9" ref="K42:K73">J42+K41</f>
        <v>0</v>
      </c>
      <c r="L42" s="16"/>
      <c r="M42" s="16">
        <f t="shared" si="5"/>
        <v>0</v>
      </c>
    </row>
    <row r="43" spans="1:13" ht="12.75">
      <c r="A43" s="4" t="str">
        <f>Weekly!A44</f>
        <v>30/8</v>
      </c>
      <c r="B43" s="16"/>
      <c r="C43" s="16">
        <f t="shared" si="4"/>
        <v>0</v>
      </c>
      <c r="D43" s="16"/>
      <c r="E43" s="16">
        <f t="shared" si="6"/>
        <v>0</v>
      </c>
      <c r="F43" s="16"/>
      <c r="G43" s="16">
        <f t="shared" si="7"/>
        <v>173</v>
      </c>
      <c r="H43" s="16"/>
      <c r="I43" s="16">
        <f t="shared" si="8"/>
        <v>0</v>
      </c>
      <c r="J43" s="16"/>
      <c r="K43" s="16">
        <f t="shared" si="9"/>
        <v>0</v>
      </c>
      <c r="L43" s="16"/>
      <c r="M43" s="16">
        <f t="shared" si="5"/>
        <v>0</v>
      </c>
    </row>
    <row r="44" spans="1:13" ht="12.75" outlineLevel="1">
      <c r="A44" s="9" t="str">
        <f>Weekly!A45</f>
        <v>06/9</v>
      </c>
      <c r="B44" s="16"/>
      <c r="C44" s="16">
        <f t="shared" si="4"/>
        <v>0</v>
      </c>
      <c r="D44" s="16"/>
      <c r="E44" s="16">
        <f t="shared" si="6"/>
        <v>0</v>
      </c>
      <c r="F44" s="16"/>
      <c r="G44" s="16">
        <f t="shared" si="7"/>
        <v>173</v>
      </c>
      <c r="H44" s="16"/>
      <c r="I44" s="16">
        <f t="shared" si="8"/>
        <v>0</v>
      </c>
      <c r="J44" s="16"/>
      <c r="K44" s="16">
        <f t="shared" si="9"/>
        <v>0</v>
      </c>
      <c r="L44" s="16"/>
      <c r="M44" s="16">
        <f t="shared" si="5"/>
        <v>0</v>
      </c>
    </row>
    <row r="45" spans="1:13" ht="12.75" outlineLevel="1">
      <c r="A45" s="9" t="str">
        <f>Weekly!A46</f>
        <v>13/9</v>
      </c>
      <c r="B45" s="16"/>
      <c r="C45" s="16">
        <f t="shared" si="4"/>
        <v>0</v>
      </c>
      <c r="D45" s="16"/>
      <c r="E45" s="16">
        <f t="shared" si="6"/>
        <v>0</v>
      </c>
      <c r="F45" s="16"/>
      <c r="G45" s="16">
        <f t="shared" si="7"/>
        <v>173</v>
      </c>
      <c r="H45" s="16"/>
      <c r="I45" s="16">
        <f t="shared" si="8"/>
        <v>0</v>
      </c>
      <c r="J45" s="16"/>
      <c r="K45" s="16">
        <f t="shared" si="9"/>
        <v>0</v>
      </c>
      <c r="L45" s="16"/>
      <c r="M45" s="16">
        <f t="shared" si="5"/>
        <v>0</v>
      </c>
    </row>
    <row r="46" spans="1:13" ht="12.75" outlineLevel="1">
      <c r="A46" s="9" t="str">
        <f>Weekly!A47</f>
        <v>20/9</v>
      </c>
      <c r="B46" s="16"/>
      <c r="C46" s="16">
        <f t="shared" si="4"/>
        <v>0</v>
      </c>
      <c r="D46" s="16"/>
      <c r="E46" s="16">
        <f t="shared" si="6"/>
        <v>0</v>
      </c>
      <c r="F46" s="16"/>
      <c r="G46" s="16">
        <f t="shared" si="7"/>
        <v>173</v>
      </c>
      <c r="H46" s="16"/>
      <c r="I46" s="16">
        <f t="shared" si="8"/>
        <v>0</v>
      </c>
      <c r="J46" s="16"/>
      <c r="K46" s="16">
        <f t="shared" si="9"/>
        <v>0</v>
      </c>
      <c r="L46" s="16"/>
      <c r="M46" s="16">
        <f t="shared" si="5"/>
        <v>0</v>
      </c>
    </row>
    <row r="47" spans="1:13" ht="12.75">
      <c r="A47" s="4" t="str">
        <f>Weekly!A48</f>
        <v>27/9</v>
      </c>
      <c r="B47" s="16"/>
      <c r="C47" s="16">
        <f t="shared" si="4"/>
        <v>0</v>
      </c>
      <c r="D47" s="16"/>
      <c r="E47" s="16">
        <f t="shared" si="6"/>
        <v>0</v>
      </c>
      <c r="F47" s="16"/>
      <c r="G47" s="16">
        <f t="shared" si="7"/>
        <v>173</v>
      </c>
      <c r="H47" s="16"/>
      <c r="I47" s="16">
        <f t="shared" si="8"/>
        <v>0</v>
      </c>
      <c r="J47" s="16"/>
      <c r="K47" s="16">
        <f t="shared" si="9"/>
        <v>0</v>
      </c>
      <c r="L47" s="16"/>
      <c r="M47" s="16">
        <f t="shared" si="5"/>
        <v>0</v>
      </c>
    </row>
    <row r="48" spans="1:13" ht="12.75" outlineLevel="1">
      <c r="A48" s="9" t="str">
        <f>Weekly!A49</f>
        <v>04/10</v>
      </c>
      <c r="B48" s="16"/>
      <c r="C48" s="16">
        <f t="shared" si="4"/>
        <v>0</v>
      </c>
      <c r="D48" s="16"/>
      <c r="E48" s="16">
        <f t="shared" si="6"/>
        <v>0</v>
      </c>
      <c r="F48" s="16"/>
      <c r="G48" s="16">
        <f t="shared" si="7"/>
        <v>173</v>
      </c>
      <c r="H48" s="16"/>
      <c r="I48" s="16">
        <f t="shared" si="8"/>
        <v>0</v>
      </c>
      <c r="J48" s="16"/>
      <c r="K48" s="16">
        <f t="shared" si="9"/>
        <v>0</v>
      </c>
      <c r="L48" s="16"/>
      <c r="M48" s="16">
        <f t="shared" si="5"/>
        <v>0</v>
      </c>
    </row>
    <row r="49" spans="1:13" ht="12.75" outlineLevel="1">
      <c r="A49" s="9" t="str">
        <f>Weekly!A50</f>
        <v>11/10</v>
      </c>
      <c r="B49" s="16"/>
      <c r="C49" s="16">
        <f t="shared" si="4"/>
        <v>0</v>
      </c>
      <c r="D49" s="16"/>
      <c r="E49" s="16">
        <f t="shared" si="6"/>
        <v>0</v>
      </c>
      <c r="F49" s="16"/>
      <c r="G49" s="16">
        <f t="shared" si="7"/>
        <v>173</v>
      </c>
      <c r="H49" s="16"/>
      <c r="I49" s="16">
        <f t="shared" si="8"/>
        <v>0</v>
      </c>
      <c r="J49" s="16"/>
      <c r="K49" s="16">
        <f t="shared" si="9"/>
        <v>0</v>
      </c>
      <c r="L49" s="16"/>
      <c r="M49" s="16">
        <f t="shared" si="5"/>
        <v>0</v>
      </c>
    </row>
    <row r="50" spans="1:13" ht="12.75" outlineLevel="1">
      <c r="A50" s="9" t="str">
        <f>Weekly!A51</f>
        <v>18/10</v>
      </c>
      <c r="B50" s="16"/>
      <c r="C50" s="16">
        <f t="shared" si="4"/>
        <v>0</v>
      </c>
      <c r="D50" s="16"/>
      <c r="E50" s="16">
        <f t="shared" si="6"/>
        <v>0</v>
      </c>
      <c r="F50" s="16"/>
      <c r="G50" s="16">
        <f t="shared" si="7"/>
        <v>173</v>
      </c>
      <c r="H50" s="16"/>
      <c r="I50" s="16">
        <f t="shared" si="8"/>
        <v>0</v>
      </c>
      <c r="J50" s="16"/>
      <c r="K50" s="16">
        <f t="shared" si="9"/>
        <v>0</v>
      </c>
      <c r="L50" s="16"/>
      <c r="M50" s="16">
        <f t="shared" si="5"/>
        <v>0</v>
      </c>
    </row>
    <row r="51" spans="1:13" ht="12.75" outlineLevel="1">
      <c r="A51" s="9" t="str">
        <f>Weekly!A52</f>
        <v>25/10</v>
      </c>
      <c r="B51" s="16"/>
      <c r="C51" s="16">
        <f t="shared" si="4"/>
        <v>0</v>
      </c>
      <c r="D51" s="16"/>
      <c r="E51" s="16">
        <f t="shared" si="6"/>
        <v>0</v>
      </c>
      <c r="F51" s="16"/>
      <c r="G51" s="16">
        <f t="shared" si="7"/>
        <v>173</v>
      </c>
      <c r="H51" s="16"/>
      <c r="I51" s="16">
        <f t="shared" si="8"/>
        <v>0</v>
      </c>
      <c r="J51" s="16"/>
      <c r="K51" s="16">
        <f t="shared" si="9"/>
        <v>0</v>
      </c>
      <c r="L51" s="16"/>
      <c r="M51" s="16">
        <f t="shared" si="5"/>
        <v>0</v>
      </c>
    </row>
    <row r="52" spans="1:13" ht="12.75">
      <c r="A52" s="4" t="str">
        <f>Weekly!A53</f>
        <v>01/11</v>
      </c>
      <c r="B52" s="16"/>
      <c r="C52" s="16">
        <f t="shared" si="4"/>
        <v>0</v>
      </c>
      <c r="D52" s="16"/>
      <c r="E52" s="16">
        <f t="shared" si="6"/>
        <v>0</v>
      </c>
      <c r="F52" s="16"/>
      <c r="G52" s="16">
        <f t="shared" si="7"/>
        <v>173</v>
      </c>
      <c r="H52" s="16"/>
      <c r="I52" s="16">
        <f t="shared" si="8"/>
        <v>0</v>
      </c>
      <c r="J52" s="16"/>
      <c r="K52" s="16">
        <f t="shared" si="9"/>
        <v>0</v>
      </c>
      <c r="L52" s="16"/>
      <c r="M52" s="16">
        <f t="shared" si="5"/>
        <v>0</v>
      </c>
    </row>
    <row r="53" spans="1:13" ht="12.75" outlineLevel="1">
      <c r="A53" s="9" t="str">
        <f>Weekly!A54</f>
        <v>08/11</v>
      </c>
      <c r="B53" s="16"/>
      <c r="C53" s="16">
        <f t="shared" si="4"/>
        <v>0</v>
      </c>
      <c r="D53" s="16"/>
      <c r="E53" s="16">
        <f t="shared" si="6"/>
        <v>0</v>
      </c>
      <c r="F53" s="16"/>
      <c r="G53" s="16">
        <f t="shared" si="7"/>
        <v>173</v>
      </c>
      <c r="H53" s="16"/>
      <c r="I53" s="16">
        <f t="shared" si="8"/>
        <v>0</v>
      </c>
      <c r="J53" s="16"/>
      <c r="K53" s="16">
        <f t="shared" si="9"/>
        <v>0</v>
      </c>
      <c r="L53" s="16"/>
      <c r="M53" s="16">
        <f t="shared" si="5"/>
        <v>0</v>
      </c>
    </row>
    <row r="54" spans="1:13" ht="12.75" outlineLevel="1">
      <c r="A54" s="9" t="str">
        <f>Weekly!A55</f>
        <v>15/11</v>
      </c>
      <c r="B54" s="16"/>
      <c r="C54" s="16">
        <f t="shared" si="4"/>
        <v>0</v>
      </c>
      <c r="D54" s="16"/>
      <c r="E54" s="16">
        <f t="shared" si="6"/>
        <v>0</v>
      </c>
      <c r="F54" s="16"/>
      <c r="G54" s="16">
        <f t="shared" si="7"/>
        <v>173</v>
      </c>
      <c r="H54" s="16"/>
      <c r="I54" s="16">
        <f t="shared" si="8"/>
        <v>0</v>
      </c>
      <c r="J54" s="16"/>
      <c r="K54" s="16">
        <f t="shared" si="9"/>
        <v>0</v>
      </c>
      <c r="L54" s="16"/>
      <c r="M54" s="16">
        <f t="shared" si="5"/>
        <v>0</v>
      </c>
    </row>
    <row r="55" spans="1:13" ht="12.75" outlineLevel="1">
      <c r="A55" s="9" t="str">
        <f>Weekly!A56</f>
        <v>22/11</v>
      </c>
      <c r="B55" s="16"/>
      <c r="C55" s="16">
        <f t="shared" si="4"/>
        <v>0</v>
      </c>
      <c r="D55" s="16"/>
      <c r="E55" s="16">
        <f t="shared" si="6"/>
        <v>0</v>
      </c>
      <c r="F55" s="16"/>
      <c r="G55" s="16">
        <f t="shared" si="7"/>
        <v>173</v>
      </c>
      <c r="H55" s="16"/>
      <c r="I55" s="16">
        <f t="shared" si="8"/>
        <v>0</v>
      </c>
      <c r="J55" s="16"/>
      <c r="K55" s="16">
        <f t="shared" si="9"/>
        <v>0</v>
      </c>
      <c r="L55" s="16"/>
      <c r="M55" s="16">
        <f t="shared" si="5"/>
        <v>0</v>
      </c>
    </row>
    <row r="56" spans="1:13" ht="12.75">
      <c r="A56" s="4" t="str">
        <f>Weekly!A57</f>
        <v>29/11</v>
      </c>
      <c r="B56" s="16"/>
      <c r="C56" s="16">
        <f t="shared" si="4"/>
        <v>0</v>
      </c>
      <c r="D56" s="16"/>
      <c r="E56" s="16">
        <f t="shared" si="6"/>
        <v>0</v>
      </c>
      <c r="F56" s="16"/>
      <c r="G56" s="16">
        <f t="shared" si="7"/>
        <v>173</v>
      </c>
      <c r="H56" s="16"/>
      <c r="I56" s="16">
        <f t="shared" si="8"/>
        <v>0</v>
      </c>
      <c r="J56" s="16"/>
      <c r="K56" s="16">
        <f t="shared" si="9"/>
        <v>0</v>
      </c>
      <c r="L56" s="16"/>
      <c r="M56" s="16">
        <f t="shared" si="5"/>
        <v>0</v>
      </c>
    </row>
    <row r="57" spans="1:13" ht="12.75" outlineLevel="1">
      <c r="A57" s="9" t="str">
        <f>Weekly!A58</f>
        <v>06/12</v>
      </c>
      <c r="B57" s="16"/>
      <c r="C57" s="16">
        <f t="shared" si="4"/>
        <v>0</v>
      </c>
      <c r="D57" s="16"/>
      <c r="E57" s="16">
        <f t="shared" si="6"/>
        <v>0</v>
      </c>
      <c r="F57" s="16"/>
      <c r="G57" s="16">
        <f t="shared" si="7"/>
        <v>173</v>
      </c>
      <c r="H57" s="16"/>
      <c r="I57" s="16">
        <f t="shared" si="8"/>
        <v>0</v>
      </c>
      <c r="J57" s="16"/>
      <c r="K57" s="16">
        <f t="shared" si="9"/>
        <v>0</v>
      </c>
      <c r="L57" s="16"/>
      <c r="M57" s="16">
        <f t="shared" si="5"/>
        <v>0</v>
      </c>
    </row>
    <row r="58" spans="1:13" ht="12.75" outlineLevel="1">
      <c r="A58" s="9" t="str">
        <f>Weekly!A59</f>
        <v>13/12</v>
      </c>
      <c r="B58" s="16"/>
      <c r="C58" s="16">
        <f t="shared" si="4"/>
        <v>0</v>
      </c>
      <c r="D58" s="16"/>
      <c r="E58" s="16">
        <f t="shared" si="6"/>
        <v>0</v>
      </c>
      <c r="F58" s="16"/>
      <c r="G58" s="16">
        <f t="shared" si="7"/>
        <v>173</v>
      </c>
      <c r="H58" s="16"/>
      <c r="I58" s="16">
        <f t="shared" si="8"/>
        <v>0</v>
      </c>
      <c r="J58" s="16"/>
      <c r="K58" s="16">
        <f t="shared" si="9"/>
        <v>0</v>
      </c>
      <c r="L58" s="16"/>
      <c r="M58" s="16">
        <f t="shared" si="5"/>
        <v>0</v>
      </c>
    </row>
    <row r="59" spans="1:13" ht="12.75" outlineLevel="1">
      <c r="A59" s="9" t="str">
        <f>Weekly!A60</f>
        <v>20/12</v>
      </c>
      <c r="B59" s="16"/>
      <c r="C59" s="16">
        <f t="shared" si="4"/>
        <v>0</v>
      </c>
      <c r="D59" s="16"/>
      <c r="E59" s="16">
        <f t="shared" si="6"/>
        <v>0</v>
      </c>
      <c r="F59" s="16"/>
      <c r="G59" s="16">
        <f t="shared" si="7"/>
        <v>173</v>
      </c>
      <c r="H59" s="16"/>
      <c r="I59" s="16">
        <f t="shared" si="8"/>
        <v>0</v>
      </c>
      <c r="J59" s="16"/>
      <c r="K59" s="16">
        <f t="shared" si="9"/>
        <v>0</v>
      </c>
      <c r="L59" s="16"/>
      <c r="M59" s="16">
        <f t="shared" si="5"/>
        <v>0</v>
      </c>
    </row>
    <row r="60" spans="1:13" ht="12.75">
      <c r="A60" s="4" t="str">
        <f>Weekly!A61</f>
        <v>27/12</v>
      </c>
      <c r="B60" s="16"/>
      <c r="C60" s="16">
        <f t="shared" si="4"/>
        <v>0</v>
      </c>
      <c r="D60" s="16"/>
      <c r="E60" s="16">
        <f t="shared" si="6"/>
        <v>0</v>
      </c>
      <c r="F60" s="16"/>
      <c r="G60" s="16">
        <f t="shared" si="7"/>
        <v>173</v>
      </c>
      <c r="H60" s="16"/>
      <c r="I60" s="16">
        <f t="shared" si="8"/>
        <v>0</v>
      </c>
      <c r="J60" s="16"/>
      <c r="K60" s="16">
        <f t="shared" si="9"/>
        <v>0</v>
      </c>
      <c r="L60" s="16"/>
      <c r="M60" s="16">
        <f t="shared" si="5"/>
        <v>0</v>
      </c>
    </row>
    <row r="61" spans="1:13" ht="12.75" outlineLevel="1">
      <c r="A61" s="9" t="str">
        <f>Weekly!A62</f>
        <v>03/01</v>
      </c>
      <c r="B61" s="16"/>
      <c r="C61" s="16">
        <f t="shared" si="4"/>
        <v>0</v>
      </c>
      <c r="D61" s="16"/>
      <c r="E61" s="16">
        <f t="shared" si="6"/>
        <v>0</v>
      </c>
      <c r="F61" s="16"/>
      <c r="G61" s="16">
        <f t="shared" si="7"/>
        <v>173</v>
      </c>
      <c r="H61" s="16"/>
      <c r="I61" s="16">
        <f t="shared" si="8"/>
        <v>0</v>
      </c>
      <c r="J61" s="16"/>
      <c r="K61" s="16">
        <f t="shared" si="9"/>
        <v>0</v>
      </c>
      <c r="L61" s="16"/>
      <c r="M61" s="16">
        <f t="shared" si="5"/>
        <v>0</v>
      </c>
    </row>
    <row r="62" spans="1:13" ht="12.75" outlineLevel="1">
      <c r="A62" s="9" t="str">
        <f>Weekly!A63</f>
        <v>10/01</v>
      </c>
      <c r="B62" s="16"/>
      <c r="C62" s="16">
        <f t="shared" si="4"/>
        <v>0</v>
      </c>
      <c r="D62" s="16"/>
      <c r="E62" s="16">
        <f t="shared" si="6"/>
        <v>0</v>
      </c>
      <c r="F62" s="16"/>
      <c r="G62" s="16">
        <f t="shared" si="7"/>
        <v>173</v>
      </c>
      <c r="H62" s="16"/>
      <c r="I62" s="16">
        <f t="shared" si="8"/>
        <v>0</v>
      </c>
      <c r="J62" s="16"/>
      <c r="K62" s="16">
        <f t="shared" si="9"/>
        <v>0</v>
      </c>
      <c r="L62" s="16"/>
      <c r="M62" s="16">
        <f t="shared" si="5"/>
        <v>0</v>
      </c>
    </row>
    <row r="63" spans="1:13" ht="12.75" outlineLevel="1">
      <c r="A63" s="9" t="str">
        <f>Weekly!A64</f>
        <v>17/01</v>
      </c>
      <c r="B63" s="16"/>
      <c r="C63" s="16">
        <f t="shared" si="4"/>
        <v>0</v>
      </c>
      <c r="D63" s="16"/>
      <c r="E63" s="16">
        <f t="shared" si="6"/>
        <v>0</v>
      </c>
      <c r="F63" s="16"/>
      <c r="G63" s="16">
        <f t="shared" si="7"/>
        <v>173</v>
      </c>
      <c r="H63" s="16"/>
      <c r="I63" s="16">
        <f t="shared" si="8"/>
        <v>0</v>
      </c>
      <c r="J63" s="16"/>
      <c r="K63" s="16">
        <f t="shared" si="9"/>
        <v>0</v>
      </c>
      <c r="L63" s="16"/>
      <c r="M63" s="16">
        <f t="shared" si="5"/>
        <v>0</v>
      </c>
    </row>
    <row r="64" spans="1:13" ht="12.75" outlineLevel="1">
      <c r="A64" s="9" t="str">
        <f>Weekly!A65</f>
        <v>24/01</v>
      </c>
      <c r="B64" s="16"/>
      <c r="C64" s="16">
        <f t="shared" si="4"/>
        <v>0</v>
      </c>
      <c r="D64" s="16"/>
      <c r="E64" s="16">
        <f t="shared" si="6"/>
        <v>0</v>
      </c>
      <c r="F64" s="16"/>
      <c r="G64" s="16">
        <f t="shared" si="7"/>
        <v>173</v>
      </c>
      <c r="H64" s="16"/>
      <c r="I64" s="16">
        <f t="shared" si="8"/>
        <v>0</v>
      </c>
      <c r="J64" s="16"/>
      <c r="K64" s="16">
        <f t="shared" si="9"/>
        <v>0</v>
      </c>
      <c r="L64" s="16"/>
      <c r="M64" s="16">
        <f t="shared" si="5"/>
        <v>0</v>
      </c>
    </row>
    <row r="65" spans="1:13" ht="12.75">
      <c r="A65" s="4" t="str">
        <f>Weekly!A66</f>
        <v>31/01</v>
      </c>
      <c r="B65" s="16"/>
      <c r="C65" s="16">
        <f t="shared" si="4"/>
        <v>0</v>
      </c>
      <c r="D65" s="16"/>
      <c r="E65" s="16">
        <f t="shared" si="6"/>
        <v>0</v>
      </c>
      <c r="F65" s="16"/>
      <c r="G65" s="16">
        <f t="shared" si="7"/>
        <v>173</v>
      </c>
      <c r="H65" s="16"/>
      <c r="I65" s="16">
        <f t="shared" si="8"/>
        <v>0</v>
      </c>
      <c r="J65" s="16"/>
      <c r="K65" s="16">
        <f t="shared" si="9"/>
        <v>0</v>
      </c>
      <c r="L65" s="16"/>
      <c r="M65" s="16">
        <f t="shared" si="5"/>
        <v>0</v>
      </c>
    </row>
    <row r="66" spans="1:13" ht="12.75" outlineLevel="1">
      <c r="A66" s="9" t="str">
        <f>Weekly!A67</f>
        <v>07/02</v>
      </c>
      <c r="B66" s="16"/>
      <c r="C66" s="16">
        <f t="shared" si="4"/>
        <v>0</v>
      </c>
      <c r="D66" s="16"/>
      <c r="E66" s="16">
        <f t="shared" si="6"/>
        <v>0</v>
      </c>
      <c r="F66" s="16"/>
      <c r="G66" s="16">
        <f t="shared" si="7"/>
        <v>173</v>
      </c>
      <c r="H66" s="16"/>
      <c r="I66" s="16">
        <f t="shared" si="8"/>
        <v>0</v>
      </c>
      <c r="J66" s="16"/>
      <c r="K66" s="16">
        <f t="shared" si="9"/>
        <v>0</v>
      </c>
      <c r="L66" s="16"/>
      <c r="M66" s="16">
        <f t="shared" si="5"/>
        <v>0</v>
      </c>
    </row>
    <row r="67" spans="1:13" ht="12.75" outlineLevel="1">
      <c r="A67" s="9" t="str">
        <f>Weekly!A68</f>
        <v>14/02</v>
      </c>
      <c r="B67" s="16"/>
      <c r="C67" s="16">
        <f t="shared" si="4"/>
        <v>0</v>
      </c>
      <c r="D67" s="16"/>
      <c r="E67" s="16">
        <f t="shared" si="6"/>
        <v>0</v>
      </c>
      <c r="F67" s="16"/>
      <c r="G67" s="16">
        <f t="shared" si="7"/>
        <v>173</v>
      </c>
      <c r="H67" s="16"/>
      <c r="I67" s="16">
        <f t="shared" si="8"/>
        <v>0</v>
      </c>
      <c r="J67" s="16"/>
      <c r="K67" s="16">
        <f t="shared" si="9"/>
        <v>0</v>
      </c>
      <c r="L67" s="16"/>
      <c r="M67" s="16">
        <f t="shared" si="5"/>
        <v>0</v>
      </c>
    </row>
    <row r="68" spans="1:13" ht="12.75" outlineLevel="1">
      <c r="A68" s="9" t="str">
        <f>Weekly!A69</f>
        <v>21/02</v>
      </c>
      <c r="B68" s="16"/>
      <c r="C68" s="16">
        <f t="shared" si="4"/>
        <v>0</v>
      </c>
      <c r="D68" s="16"/>
      <c r="E68" s="16">
        <f t="shared" si="6"/>
        <v>0</v>
      </c>
      <c r="F68" s="16"/>
      <c r="G68" s="16">
        <f t="shared" si="7"/>
        <v>173</v>
      </c>
      <c r="H68" s="16"/>
      <c r="I68" s="16">
        <f t="shared" si="8"/>
        <v>0</v>
      </c>
      <c r="J68" s="16"/>
      <c r="K68" s="16">
        <f t="shared" si="9"/>
        <v>0</v>
      </c>
      <c r="L68" s="16"/>
      <c r="M68" s="16">
        <f t="shared" si="5"/>
        <v>0</v>
      </c>
    </row>
    <row r="69" spans="1:13" ht="12.75">
      <c r="A69" s="4" t="str">
        <f>Weekly!A70</f>
        <v>28/02</v>
      </c>
      <c r="B69" s="16"/>
      <c r="C69" s="16">
        <f t="shared" si="4"/>
        <v>0</v>
      </c>
      <c r="D69" s="16"/>
      <c r="E69" s="16">
        <f t="shared" si="6"/>
        <v>0</v>
      </c>
      <c r="F69" s="16"/>
      <c r="G69" s="16">
        <f t="shared" si="7"/>
        <v>173</v>
      </c>
      <c r="H69" s="16"/>
      <c r="I69" s="16">
        <f t="shared" si="8"/>
        <v>0</v>
      </c>
      <c r="J69" s="16"/>
      <c r="K69" s="16">
        <f t="shared" si="9"/>
        <v>0</v>
      </c>
      <c r="L69" s="16"/>
      <c r="M69" s="16">
        <f t="shared" si="5"/>
        <v>0</v>
      </c>
    </row>
    <row r="70" spans="1:13" ht="12.75" outlineLevel="1">
      <c r="A70" s="9" t="str">
        <f>Weekly!A71</f>
        <v>07/03</v>
      </c>
      <c r="B70" s="16"/>
      <c r="C70" s="16">
        <f t="shared" si="4"/>
        <v>0</v>
      </c>
      <c r="D70" s="16"/>
      <c r="E70" s="16">
        <f t="shared" si="6"/>
        <v>0</v>
      </c>
      <c r="F70" s="16"/>
      <c r="G70" s="16">
        <f t="shared" si="7"/>
        <v>173</v>
      </c>
      <c r="H70" s="16"/>
      <c r="I70" s="16">
        <f t="shared" si="8"/>
        <v>0</v>
      </c>
      <c r="J70" s="16"/>
      <c r="K70" s="16">
        <f t="shared" si="9"/>
        <v>0</v>
      </c>
      <c r="L70" s="16"/>
      <c r="M70" s="16">
        <f t="shared" si="5"/>
        <v>0</v>
      </c>
    </row>
    <row r="71" spans="1:13" ht="12.75" outlineLevel="1">
      <c r="A71" s="9" t="str">
        <f>Weekly!A72</f>
        <v>14/03</v>
      </c>
      <c r="B71" s="16"/>
      <c r="C71" s="16">
        <f t="shared" si="4"/>
        <v>0</v>
      </c>
      <c r="D71" s="16"/>
      <c r="E71" s="16">
        <f t="shared" si="6"/>
        <v>0</v>
      </c>
      <c r="F71" s="16"/>
      <c r="G71" s="16">
        <f t="shared" si="7"/>
        <v>173</v>
      </c>
      <c r="H71" s="16"/>
      <c r="I71" s="16">
        <f t="shared" si="8"/>
        <v>0</v>
      </c>
      <c r="J71" s="16"/>
      <c r="K71" s="16">
        <f t="shared" si="9"/>
        <v>0</v>
      </c>
      <c r="L71" s="16"/>
      <c r="M71" s="16">
        <f t="shared" si="5"/>
        <v>0</v>
      </c>
    </row>
    <row r="72" spans="1:13" ht="12.75" outlineLevel="1">
      <c r="A72" s="9" t="str">
        <f>Weekly!A73</f>
        <v>21/03</v>
      </c>
      <c r="B72" s="16"/>
      <c r="C72" s="16">
        <f t="shared" si="4"/>
        <v>0</v>
      </c>
      <c r="D72" s="16"/>
      <c r="E72" s="16">
        <f t="shared" si="6"/>
        <v>0</v>
      </c>
      <c r="F72" s="16"/>
      <c r="G72" s="16">
        <f t="shared" si="7"/>
        <v>173</v>
      </c>
      <c r="H72" s="16"/>
      <c r="I72" s="16">
        <f t="shared" si="8"/>
        <v>0</v>
      </c>
      <c r="J72" s="16"/>
      <c r="K72" s="16">
        <f t="shared" si="9"/>
        <v>0</v>
      </c>
      <c r="L72" s="16"/>
      <c r="M72" s="16">
        <f t="shared" si="5"/>
        <v>0</v>
      </c>
    </row>
    <row r="73" spans="1:13" ht="12.75">
      <c r="A73" s="4" t="str">
        <f>Weekly!A74</f>
        <v>28/03</v>
      </c>
      <c r="B73" s="16"/>
      <c r="C73" s="16">
        <f t="shared" si="4"/>
        <v>0</v>
      </c>
      <c r="D73" s="16"/>
      <c r="E73" s="16">
        <f t="shared" si="6"/>
        <v>0</v>
      </c>
      <c r="F73" s="16"/>
      <c r="G73" s="16">
        <f t="shared" si="7"/>
        <v>173</v>
      </c>
      <c r="H73" s="16"/>
      <c r="I73" s="16">
        <f t="shared" si="8"/>
        <v>0</v>
      </c>
      <c r="J73" s="16"/>
      <c r="K73" s="16">
        <f t="shared" si="9"/>
        <v>0</v>
      </c>
      <c r="L73" s="16"/>
      <c r="M73" s="16">
        <f t="shared" si="5"/>
        <v>0</v>
      </c>
    </row>
  </sheetData>
  <printOptions/>
  <pageMargins left="0.75" right="0.75" top="1" bottom="1" header="0.512" footer="0.512"/>
  <pageSetup fitToHeight="1" fitToWidth="1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workbookViewId="0" topLeftCell="A1">
      <selection activeCell="A6" sqref="A6"/>
    </sheetView>
  </sheetViews>
  <sheetFormatPr defaultColWidth="11.19921875" defaultRowHeight="15" outlineLevelRow="1"/>
  <cols>
    <col min="1" max="1" width="14.5" style="0" customWidth="1"/>
    <col min="8" max="9" width="12.69921875" style="0" customWidth="1"/>
  </cols>
  <sheetData>
    <row r="1" ht="12.75">
      <c r="A1" s="2" t="str">
        <f>Weekly!A1</f>
        <v>Components Acquisition Plan in Japan</v>
      </c>
    </row>
    <row r="2" spans="1:2" ht="12.75">
      <c r="A2" s="1" t="str">
        <f>Weekly!A2</f>
        <v>14/01/2002</v>
      </c>
      <c r="B2" s="1" t="str">
        <f>Weekly!B2</f>
        <v>updated</v>
      </c>
    </row>
    <row r="3" ht="12.75">
      <c r="A3" s="1"/>
    </row>
    <row r="4" ht="12.75">
      <c r="A4" s="2" t="s">
        <v>17</v>
      </c>
    </row>
    <row r="5" ht="12.75">
      <c r="A5" s="1" t="s">
        <v>12</v>
      </c>
    </row>
    <row r="6" ht="12.75">
      <c r="A6" s="1" t="s">
        <v>123</v>
      </c>
    </row>
    <row r="7" spans="8:12" ht="12.75">
      <c r="H7" s="10"/>
      <c r="L7" s="10"/>
    </row>
    <row r="8" spans="1:13" ht="12.75">
      <c r="A8" s="11"/>
      <c r="B8" s="11"/>
      <c r="C8" s="11" t="s">
        <v>108</v>
      </c>
      <c r="D8" s="10"/>
      <c r="E8" s="10" t="s">
        <v>108</v>
      </c>
      <c r="F8" s="10"/>
      <c r="G8" s="10" t="s">
        <v>108</v>
      </c>
      <c r="I8" s="10" t="s">
        <v>108</v>
      </c>
      <c r="J8" s="10"/>
      <c r="K8" s="10" t="s">
        <v>108</v>
      </c>
      <c r="M8" s="10" t="s">
        <v>108</v>
      </c>
    </row>
    <row r="9" spans="1:13" ht="25.5" customHeight="1">
      <c r="A9" s="19" t="str">
        <f>Weekly!A9</f>
        <v>Delivery TillThisDate</v>
      </c>
      <c r="B9" s="19" t="str">
        <f>Weekly!B9</f>
        <v>Sensor</v>
      </c>
      <c r="C9" s="19" t="s">
        <v>111</v>
      </c>
      <c r="D9" s="19" t="str">
        <f>Weekly!D9</f>
        <v>BB</v>
      </c>
      <c r="E9" s="19" t="s">
        <v>112</v>
      </c>
      <c r="F9" s="19" t="str">
        <f>Weekly!F9</f>
        <v>ASIC</v>
      </c>
      <c r="G9" s="19" t="s">
        <v>97</v>
      </c>
      <c r="H9" s="19" t="str">
        <f>Weekly!H9</f>
        <v>ASICHybrid</v>
      </c>
      <c r="I9" s="19" t="s">
        <v>96</v>
      </c>
      <c r="J9" s="19" t="str">
        <f>Weekly!J9</f>
        <v>Box</v>
      </c>
      <c r="K9" s="19" t="s">
        <v>15</v>
      </c>
      <c r="L9" s="19" t="str">
        <f>Weekly!L9</f>
        <v>Module</v>
      </c>
      <c r="M9" s="18" t="s">
        <v>46</v>
      </c>
    </row>
    <row r="10" spans="1:13" ht="12.75">
      <c r="A10" s="4" t="s">
        <v>48</v>
      </c>
      <c r="B10" s="16">
        <f>SUM(Weekly!B10:B14)</f>
        <v>81</v>
      </c>
      <c r="C10" s="16">
        <f>B10</f>
        <v>81</v>
      </c>
      <c r="D10" s="16">
        <f>SUM(Weekly!D10:D14)</f>
        <v>14</v>
      </c>
      <c r="E10" s="16">
        <f>D10</f>
        <v>14</v>
      </c>
      <c r="F10" s="16">
        <f>SUM(Weekly!F10:F14)</f>
        <v>260</v>
      </c>
      <c r="G10" s="16">
        <f>F10</f>
        <v>260</v>
      </c>
      <c r="H10" s="16">
        <f>SUM(Weekly!H10:H14)</f>
        <v>8</v>
      </c>
      <c r="I10" s="16">
        <f>H10</f>
        <v>8</v>
      </c>
      <c r="J10" s="16">
        <f>SUM(Weekly!J10:J14)</f>
        <v>17</v>
      </c>
      <c r="K10" s="16">
        <f>J10</f>
        <v>17</v>
      </c>
      <c r="M10" s="16"/>
    </row>
    <row r="11" spans="1:13" ht="12.75" hidden="1" outlineLevel="1">
      <c r="A11" s="9" t="str">
        <f>Weekly!A11</f>
        <v>11/1</v>
      </c>
      <c r="B11" s="13"/>
      <c r="C11" s="13">
        <f>B11+C10</f>
        <v>81</v>
      </c>
      <c r="D11" s="13"/>
      <c r="E11" s="13">
        <f>D11+E10</f>
        <v>14</v>
      </c>
      <c r="F11" s="13"/>
      <c r="G11" s="13">
        <f>F11+G10</f>
        <v>260</v>
      </c>
      <c r="H11" s="13"/>
      <c r="I11" s="9">
        <f>H11+I10</f>
        <v>8</v>
      </c>
      <c r="J11" s="13"/>
      <c r="K11" s="13">
        <f>J11+K10</f>
        <v>17</v>
      </c>
      <c r="M11" s="15"/>
    </row>
    <row r="12" spans="1:13" ht="12.75" hidden="1" outlineLevel="1">
      <c r="A12" s="9" t="str">
        <f>Weekly!A12</f>
        <v>18/1</v>
      </c>
      <c r="B12" s="13"/>
      <c r="C12" s="13">
        <f aca="true" t="shared" si="0" ref="C12:C61">B12+C11</f>
        <v>81</v>
      </c>
      <c r="D12" s="13"/>
      <c r="E12" s="13">
        <f aca="true" t="shared" si="1" ref="E12:E61">D12+E11</f>
        <v>14</v>
      </c>
      <c r="F12" s="13"/>
      <c r="G12" s="13">
        <f aca="true" t="shared" si="2" ref="G12:G61">F12+G11</f>
        <v>260</v>
      </c>
      <c r="H12" s="13"/>
      <c r="I12" s="9">
        <f>H12+I11</f>
        <v>8</v>
      </c>
      <c r="J12" s="13"/>
      <c r="K12" s="13">
        <f aca="true" t="shared" si="3" ref="K12:K61">J12+K11</f>
        <v>17</v>
      </c>
      <c r="M12" s="15"/>
    </row>
    <row r="13" spans="1:13" ht="12.75" hidden="1" outlineLevel="1">
      <c r="A13" s="9" t="str">
        <f>Weekly!A13</f>
        <v>25/1</v>
      </c>
      <c r="B13" s="13"/>
      <c r="C13" s="13">
        <f t="shared" si="0"/>
        <v>81</v>
      </c>
      <c r="D13" s="13"/>
      <c r="E13" s="13">
        <f t="shared" si="1"/>
        <v>14</v>
      </c>
      <c r="F13" s="13"/>
      <c r="G13" s="13">
        <f t="shared" si="2"/>
        <v>260</v>
      </c>
      <c r="H13" s="13"/>
      <c r="I13" s="9">
        <f>H13+I12</f>
        <v>8</v>
      </c>
      <c r="J13" s="13"/>
      <c r="K13" s="13">
        <f t="shared" si="3"/>
        <v>17</v>
      </c>
      <c r="M13" s="15"/>
    </row>
    <row r="14" spans="1:13" ht="12.75" collapsed="1">
      <c r="A14" s="4" t="str">
        <f>Weekly!A14</f>
        <v>01/2</v>
      </c>
      <c r="B14" s="16">
        <f>SUM(Weekly!B15:B18)</f>
        <v>114</v>
      </c>
      <c r="C14" s="4">
        <f t="shared" si="0"/>
        <v>195</v>
      </c>
      <c r="D14" s="16">
        <f>SUM(Weekly!D15:D18)</f>
        <v>33</v>
      </c>
      <c r="E14" s="4">
        <f t="shared" si="1"/>
        <v>47</v>
      </c>
      <c r="F14" s="16">
        <f>SUM(Weekly!F15:F18)</f>
        <v>741</v>
      </c>
      <c r="G14" s="4">
        <f t="shared" si="2"/>
        <v>1001</v>
      </c>
      <c r="H14" s="16">
        <f>SUM(Weekly!H15:H18)</f>
        <v>37</v>
      </c>
      <c r="I14" s="4">
        <f aca="true" t="shared" si="4" ref="I14:I61">H14+I13</f>
        <v>45</v>
      </c>
      <c r="J14" s="16">
        <f>SUM(Weekly!J15:J18)</f>
        <v>26</v>
      </c>
      <c r="K14" s="4">
        <f t="shared" si="3"/>
        <v>43</v>
      </c>
      <c r="L14" s="16">
        <f>SUM(Weekly!L10:L14)</f>
        <v>0</v>
      </c>
      <c r="M14" s="16">
        <f>L14+M13</f>
        <v>0</v>
      </c>
    </row>
    <row r="15" spans="1:13" ht="12.75" hidden="1" outlineLevel="1">
      <c r="A15" s="9" t="str">
        <f>Weekly!A15</f>
        <v>08/2</v>
      </c>
      <c r="B15" s="13"/>
      <c r="C15" s="13">
        <f t="shared" si="0"/>
        <v>195</v>
      </c>
      <c r="D15" s="13"/>
      <c r="E15" s="13">
        <f t="shared" si="1"/>
        <v>47</v>
      </c>
      <c r="F15" s="13"/>
      <c r="G15" s="13">
        <f t="shared" si="2"/>
        <v>1001</v>
      </c>
      <c r="H15" s="13"/>
      <c r="I15" s="13">
        <f t="shared" si="4"/>
        <v>45</v>
      </c>
      <c r="J15" s="13"/>
      <c r="K15" s="13">
        <f t="shared" si="3"/>
        <v>43</v>
      </c>
      <c r="L15" s="13"/>
      <c r="M15" s="16">
        <f aca="true" t="shared" si="5" ref="M15:M74">L15+M14</f>
        <v>0</v>
      </c>
    </row>
    <row r="16" spans="1:13" ht="12.75" hidden="1" outlineLevel="1">
      <c r="A16" s="9" t="str">
        <f>Weekly!A16</f>
        <v>15/2</v>
      </c>
      <c r="B16" s="13"/>
      <c r="C16" s="13">
        <f t="shared" si="0"/>
        <v>195</v>
      </c>
      <c r="D16" s="13"/>
      <c r="E16" s="13">
        <f t="shared" si="1"/>
        <v>47</v>
      </c>
      <c r="F16" s="13"/>
      <c r="G16" s="13">
        <f t="shared" si="2"/>
        <v>1001</v>
      </c>
      <c r="H16" s="13"/>
      <c r="I16" s="13">
        <f t="shared" si="4"/>
        <v>45</v>
      </c>
      <c r="J16" s="13"/>
      <c r="K16" s="13">
        <f t="shared" si="3"/>
        <v>43</v>
      </c>
      <c r="L16" s="13"/>
      <c r="M16" s="16">
        <f t="shared" si="5"/>
        <v>0</v>
      </c>
    </row>
    <row r="17" spans="1:13" ht="12.75" hidden="1" outlineLevel="1">
      <c r="A17" s="9" t="str">
        <f>Weekly!A17</f>
        <v>22/2</v>
      </c>
      <c r="B17" s="13"/>
      <c r="C17" s="13">
        <f t="shared" si="0"/>
        <v>195</v>
      </c>
      <c r="D17" s="13"/>
      <c r="E17" s="13">
        <f t="shared" si="1"/>
        <v>47</v>
      </c>
      <c r="F17" s="13"/>
      <c r="G17" s="13">
        <f t="shared" si="2"/>
        <v>1001</v>
      </c>
      <c r="H17" s="13"/>
      <c r="I17" s="13">
        <f t="shared" si="4"/>
        <v>45</v>
      </c>
      <c r="J17" s="13"/>
      <c r="K17" s="13">
        <f t="shared" si="3"/>
        <v>43</v>
      </c>
      <c r="L17" s="13"/>
      <c r="M17" s="16">
        <f t="shared" si="5"/>
        <v>0</v>
      </c>
    </row>
    <row r="18" spans="1:13" ht="12.75" collapsed="1">
      <c r="A18" s="4" t="str">
        <f>Weekly!A18</f>
        <v>01/3</v>
      </c>
      <c r="B18" s="16">
        <f>SUM(Weekly!B19:B22)</f>
        <v>158</v>
      </c>
      <c r="C18" s="4">
        <f t="shared" si="0"/>
        <v>353</v>
      </c>
      <c r="D18" s="16">
        <f>SUM(Weekly!D19:D22)</f>
        <v>42</v>
      </c>
      <c r="E18" s="4">
        <f t="shared" si="1"/>
        <v>89</v>
      </c>
      <c r="F18" s="16">
        <f>SUM(Weekly!F19:F22)</f>
        <v>1040</v>
      </c>
      <c r="G18" s="4">
        <f t="shared" si="2"/>
        <v>2041</v>
      </c>
      <c r="H18" s="16">
        <f>SUM(Weekly!H19:H22)</f>
        <v>72</v>
      </c>
      <c r="I18" s="4">
        <f t="shared" si="4"/>
        <v>117</v>
      </c>
      <c r="J18" s="16">
        <f>SUM(Weekly!J19:J22)</f>
        <v>36</v>
      </c>
      <c r="K18" s="4">
        <f t="shared" si="3"/>
        <v>79</v>
      </c>
      <c r="L18" s="16">
        <f>SUM(Weekly!L15:L18)</f>
        <v>17</v>
      </c>
      <c r="M18" s="16">
        <f t="shared" si="5"/>
        <v>17</v>
      </c>
    </row>
    <row r="19" spans="1:13" ht="12.75" hidden="1" outlineLevel="1">
      <c r="A19" s="9" t="str">
        <f>Weekly!A19</f>
        <v>08/3</v>
      </c>
      <c r="B19" s="13"/>
      <c r="C19" s="13">
        <f t="shared" si="0"/>
        <v>353</v>
      </c>
      <c r="D19" s="13"/>
      <c r="E19" s="13">
        <f t="shared" si="1"/>
        <v>89</v>
      </c>
      <c r="F19" s="13"/>
      <c r="G19" s="13">
        <f t="shared" si="2"/>
        <v>2041</v>
      </c>
      <c r="H19" s="13"/>
      <c r="I19" s="13">
        <f t="shared" si="4"/>
        <v>117</v>
      </c>
      <c r="J19" s="13"/>
      <c r="K19" s="13">
        <f t="shared" si="3"/>
        <v>79</v>
      </c>
      <c r="L19" s="13"/>
      <c r="M19" s="16">
        <f t="shared" si="5"/>
        <v>17</v>
      </c>
    </row>
    <row r="20" spans="1:13" ht="12.75" hidden="1" outlineLevel="1">
      <c r="A20" s="9" t="str">
        <f>Weekly!A20</f>
        <v>15/3</v>
      </c>
      <c r="B20" s="13"/>
      <c r="C20" s="13">
        <f t="shared" si="0"/>
        <v>353</v>
      </c>
      <c r="D20" s="13"/>
      <c r="E20" s="13">
        <f t="shared" si="1"/>
        <v>89</v>
      </c>
      <c r="F20" s="13"/>
      <c r="G20" s="13">
        <f t="shared" si="2"/>
        <v>2041</v>
      </c>
      <c r="H20" s="13"/>
      <c r="I20" s="13">
        <f t="shared" si="4"/>
        <v>117</v>
      </c>
      <c r="J20" s="13"/>
      <c r="K20" s="13">
        <f t="shared" si="3"/>
        <v>79</v>
      </c>
      <c r="L20" s="13"/>
      <c r="M20" s="16">
        <f t="shared" si="5"/>
        <v>17</v>
      </c>
    </row>
    <row r="21" spans="1:13" ht="12.75" hidden="1" outlineLevel="1">
      <c r="A21" s="9" t="str">
        <f>Weekly!A21</f>
        <v>22/3</v>
      </c>
      <c r="B21" s="13"/>
      <c r="C21" s="13">
        <f t="shared" si="0"/>
        <v>353</v>
      </c>
      <c r="D21" s="13"/>
      <c r="E21" s="13">
        <f t="shared" si="1"/>
        <v>89</v>
      </c>
      <c r="F21" s="13"/>
      <c r="G21" s="13">
        <f t="shared" si="2"/>
        <v>2041</v>
      </c>
      <c r="H21" s="13"/>
      <c r="I21" s="13">
        <f t="shared" si="4"/>
        <v>117</v>
      </c>
      <c r="J21" s="13"/>
      <c r="K21" s="13">
        <f t="shared" si="3"/>
        <v>79</v>
      </c>
      <c r="L21" s="13"/>
      <c r="M21" s="16">
        <f t="shared" si="5"/>
        <v>17</v>
      </c>
    </row>
    <row r="22" spans="1:13" ht="12.75" collapsed="1">
      <c r="A22" s="4" t="str">
        <f>Weekly!A22</f>
        <v>29/3</v>
      </c>
      <c r="B22" s="16">
        <f>SUM(Weekly!B23:B26)</f>
        <v>141</v>
      </c>
      <c r="C22" s="4">
        <f t="shared" si="0"/>
        <v>494</v>
      </c>
      <c r="D22" s="16">
        <f>SUM(Weekly!D23:D26)</f>
        <v>37</v>
      </c>
      <c r="E22" s="4">
        <f t="shared" si="1"/>
        <v>126</v>
      </c>
      <c r="F22" s="16">
        <f>SUM(Weekly!F23:F26)</f>
        <v>936</v>
      </c>
      <c r="G22" s="4">
        <f t="shared" si="2"/>
        <v>2977</v>
      </c>
      <c r="H22" s="16">
        <f>SUM(Weekly!H23:H26)</f>
        <v>64</v>
      </c>
      <c r="I22" s="4">
        <f t="shared" si="4"/>
        <v>181</v>
      </c>
      <c r="J22" s="16">
        <f>SUM(Weekly!J23:J26)</f>
        <v>32</v>
      </c>
      <c r="K22" s="4">
        <f t="shared" si="3"/>
        <v>111</v>
      </c>
      <c r="L22" s="16">
        <f>SUM(Weekly!L19:L22)</f>
        <v>32</v>
      </c>
      <c r="M22" s="16">
        <f t="shared" si="5"/>
        <v>49</v>
      </c>
    </row>
    <row r="23" spans="1:13" ht="12.75" hidden="1" outlineLevel="1">
      <c r="A23" s="9" t="str">
        <f>Weekly!A23</f>
        <v>05/4</v>
      </c>
      <c r="B23" s="12"/>
      <c r="C23" s="13">
        <f t="shared" si="0"/>
        <v>494</v>
      </c>
      <c r="D23" s="12"/>
      <c r="E23" s="13">
        <f t="shared" si="1"/>
        <v>126</v>
      </c>
      <c r="F23" s="12"/>
      <c r="G23" s="13">
        <f t="shared" si="2"/>
        <v>2977</v>
      </c>
      <c r="H23" s="12"/>
      <c r="I23" s="13">
        <f t="shared" si="4"/>
        <v>181</v>
      </c>
      <c r="J23" s="12"/>
      <c r="K23" s="13">
        <f t="shared" si="3"/>
        <v>111</v>
      </c>
      <c r="L23" s="13"/>
      <c r="M23" s="16">
        <f t="shared" si="5"/>
        <v>49</v>
      </c>
    </row>
    <row r="24" spans="1:13" ht="12.75" hidden="1" outlineLevel="1">
      <c r="A24" s="9" t="str">
        <f>Weekly!A24</f>
        <v>12/4</v>
      </c>
      <c r="B24" s="12"/>
      <c r="C24" s="13">
        <f t="shared" si="0"/>
        <v>494</v>
      </c>
      <c r="D24" s="12"/>
      <c r="E24" s="13">
        <f t="shared" si="1"/>
        <v>126</v>
      </c>
      <c r="F24" s="12"/>
      <c r="G24" s="13">
        <f t="shared" si="2"/>
        <v>2977</v>
      </c>
      <c r="H24" s="12"/>
      <c r="I24" s="13">
        <f t="shared" si="4"/>
        <v>181</v>
      </c>
      <c r="J24" s="12"/>
      <c r="K24" s="13">
        <f t="shared" si="3"/>
        <v>111</v>
      </c>
      <c r="L24" s="13"/>
      <c r="M24" s="16">
        <f t="shared" si="5"/>
        <v>49</v>
      </c>
    </row>
    <row r="25" spans="1:13" ht="12.75" hidden="1" outlineLevel="1">
      <c r="A25" s="9" t="str">
        <f>Weekly!A25</f>
        <v>19/4</v>
      </c>
      <c r="B25" s="12"/>
      <c r="C25" s="13">
        <f t="shared" si="0"/>
        <v>494</v>
      </c>
      <c r="D25" s="12"/>
      <c r="E25" s="13">
        <f t="shared" si="1"/>
        <v>126</v>
      </c>
      <c r="F25" s="12"/>
      <c r="G25" s="13">
        <f t="shared" si="2"/>
        <v>2977</v>
      </c>
      <c r="H25" s="12"/>
      <c r="I25" s="13">
        <f t="shared" si="4"/>
        <v>181</v>
      </c>
      <c r="J25" s="12"/>
      <c r="K25" s="13">
        <f t="shared" si="3"/>
        <v>111</v>
      </c>
      <c r="L25" s="13"/>
      <c r="M25" s="16">
        <f t="shared" si="5"/>
        <v>49</v>
      </c>
    </row>
    <row r="26" spans="1:13" ht="12.75" collapsed="1">
      <c r="A26" s="4" t="str">
        <f>Weekly!A26</f>
        <v>26/4</v>
      </c>
      <c r="B26" s="16">
        <f>SUM(Weekly!B27:B31)</f>
        <v>265</v>
      </c>
      <c r="C26" s="4">
        <f t="shared" si="0"/>
        <v>759</v>
      </c>
      <c r="D26" s="16">
        <f>SUM(Weekly!D27:D31)</f>
        <v>65</v>
      </c>
      <c r="E26" s="4">
        <f t="shared" si="1"/>
        <v>191</v>
      </c>
      <c r="F26" s="16">
        <f>SUM(Weekly!F27:F31)</f>
        <v>1560</v>
      </c>
      <c r="G26" s="4">
        <f t="shared" si="2"/>
        <v>4537</v>
      </c>
      <c r="H26" s="16">
        <f>SUM(Weekly!H27:H31)</f>
        <v>120</v>
      </c>
      <c r="I26" s="4">
        <f t="shared" si="4"/>
        <v>301</v>
      </c>
      <c r="J26" s="16">
        <f>SUM(Weekly!J27:J31)</f>
        <v>60</v>
      </c>
      <c r="K26" s="4">
        <f t="shared" si="3"/>
        <v>171</v>
      </c>
      <c r="L26" s="16">
        <f>SUM(Weekly!L23:L26)</f>
        <v>40</v>
      </c>
      <c r="M26" s="16">
        <f t="shared" si="5"/>
        <v>89</v>
      </c>
    </row>
    <row r="27" spans="1:13" ht="12.75" hidden="1" outlineLevel="1">
      <c r="A27" s="9" t="str">
        <f>Weekly!A27</f>
        <v>03/5</v>
      </c>
      <c r="B27" s="12"/>
      <c r="C27" s="13">
        <f t="shared" si="0"/>
        <v>759</v>
      </c>
      <c r="D27" s="12"/>
      <c r="E27" s="13">
        <f t="shared" si="1"/>
        <v>191</v>
      </c>
      <c r="F27" s="12"/>
      <c r="G27" s="13">
        <f t="shared" si="2"/>
        <v>4537</v>
      </c>
      <c r="H27" s="12"/>
      <c r="I27" s="13">
        <f t="shared" si="4"/>
        <v>301</v>
      </c>
      <c r="J27" s="12"/>
      <c r="K27" s="13">
        <f t="shared" si="3"/>
        <v>171</v>
      </c>
      <c r="L27" s="12"/>
      <c r="M27" s="16">
        <f t="shared" si="5"/>
        <v>89</v>
      </c>
    </row>
    <row r="28" spans="1:13" ht="12.75" hidden="1" outlineLevel="1">
      <c r="A28" s="9" t="str">
        <f>Weekly!A28</f>
        <v>10/5</v>
      </c>
      <c r="B28" s="12"/>
      <c r="C28" s="13">
        <f t="shared" si="0"/>
        <v>759</v>
      </c>
      <c r="D28" s="12"/>
      <c r="E28" s="13">
        <f t="shared" si="1"/>
        <v>191</v>
      </c>
      <c r="F28" s="12"/>
      <c r="G28" s="13">
        <f t="shared" si="2"/>
        <v>4537</v>
      </c>
      <c r="H28" s="12"/>
      <c r="I28" s="13">
        <f t="shared" si="4"/>
        <v>301</v>
      </c>
      <c r="J28" s="12"/>
      <c r="K28" s="13">
        <f t="shared" si="3"/>
        <v>171</v>
      </c>
      <c r="L28" s="12"/>
      <c r="M28" s="16">
        <f t="shared" si="5"/>
        <v>89</v>
      </c>
    </row>
    <row r="29" spans="1:13" ht="12.75" hidden="1" outlineLevel="1">
      <c r="A29" s="9" t="str">
        <f>Weekly!A29</f>
        <v>17/5</v>
      </c>
      <c r="B29" s="12"/>
      <c r="C29" s="13">
        <f t="shared" si="0"/>
        <v>759</v>
      </c>
      <c r="D29" s="12"/>
      <c r="E29" s="13">
        <f t="shared" si="1"/>
        <v>191</v>
      </c>
      <c r="F29" s="12"/>
      <c r="G29" s="13">
        <f t="shared" si="2"/>
        <v>4537</v>
      </c>
      <c r="H29" s="12"/>
      <c r="I29" s="13">
        <f t="shared" si="4"/>
        <v>301</v>
      </c>
      <c r="J29" s="12"/>
      <c r="K29" s="13">
        <f t="shared" si="3"/>
        <v>171</v>
      </c>
      <c r="L29" s="12"/>
      <c r="M29" s="16">
        <f t="shared" si="5"/>
        <v>89</v>
      </c>
    </row>
    <row r="30" spans="1:13" ht="12.75" hidden="1" outlineLevel="1">
      <c r="A30" s="9" t="str">
        <f>Weekly!A30</f>
        <v>24/5</v>
      </c>
      <c r="B30" s="12"/>
      <c r="C30" s="13">
        <f t="shared" si="0"/>
        <v>759</v>
      </c>
      <c r="D30" s="12"/>
      <c r="E30" s="13">
        <f t="shared" si="1"/>
        <v>191</v>
      </c>
      <c r="F30" s="12"/>
      <c r="G30" s="13">
        <f t="shared" si="2"/>
        <v>4537</v>
      </c>
      <c r="H30" s="12"/>
      <c r="I30" s="13">
        <f t="shared" si="4"/>
        <v>301</v>
      </c>
      <c r="J30" s="12"/>
      <c r="K30" s="13">
        <f t="shared" si="3"/>
        <v>171</v>
      </c>
      <c r="L30" s="16"/>
      <c r="M30" s="16">
        <f>L30+M29</f>
        <v>89</v>
      </c>
    </row>
    <row r="31" spans="1:13" ht="12.75" collapsed="1">
      <c r="A31" s="4" t="str">
        <f>Weekly!A31</f>
        <v>31/5</v>
      </c>
      <c r="B31" s="16">
        <f>SUM(Weekly!B32:B35)</f>
        <v>212</v>
      </c>
      <c r="C31" s="4">
        <f t="shared" si="0"/>
        <v>971</v>
      </c>
      <c r="D31" s="16">
        <f>SUM(Weekly!D32:D35)</f>
        <v>52</v>
      </c>
      <c r="E31" s="4">
        <f t="shared" si="1"/>
        <v>243</v>
      </c>
      <c r="F31" s="16">
        <f>SUM(Weekly!F32:F35)</f>
        <v>1248</v>
      </c>
      <c r="G31" s="4">
        <f t="shared" si="2"/>
        <v>5785</v>
      </c>
      <c r="H31" s="16">
        <f>SUM(Weekly!H32:H35)</f>
        <v>96</v>
      </c>
      <c r="I31" s="4">
        <f t="shared" si="4"/>
        <v>397</v>
      </c>
      <c r="J31" s="16">
        <f>SUM(Weekly!J32:J35)</f>
        <v>48</v>
      </c>
      <c r="K31" s="4">
        <f t="shared" si="3"/>
        <v>219</v>
      </c>
      <c r="L31" s="17">
        <f>SUM(Weekly!L27:L31)</f>
        <v>48</v>
      </c>
      <c r="M31" s="16">
        <f>L31+M30</f>
        <v>137</v>
      </c>
    </row>
    <row r="32" spans="1:13" ht="12.75" hidden="1" outlineLevel="1">
      <c r="A32" s="9" t="str">
        <f>Weekly!A32</f>
        <v>07/6</v>
      </c>
      <c r="B32" s="12"/>
      <c r="C32" s="13">
        <f t="shared" si="0"/>
        <v>971</v>
      </c>
      <c r="D32" s="12"/>
      <c r="E32" s="13">
        <f t="shared" si="1"/>
        <v>243</v>
      </c>
      <c r="F32" s="12"/>
      <c r="G32" s="13">
        <f t="shared" si="2"/>
        <v>5785</v>
      </c>
      <c r="H32" s="12"/>
      <c r="I32" s="13">
        <f t="shared" si="4"/>
        <v>397</v>
      </c>
      <c r="J32" s="12"/>
      <c r="K32" s="13">
        <f t="shared" si="3"/>
        <v>219</v>
      </c>
      <c r="L32" s="12"/>
      <c r="M32" s="16">
        <f t="shared" si="5"/>
        <v>137</v>
      </c>
    </row>
    <row r="33" spans="1:13" ht="12.75" hidden="1" outlineLevel="1">
      <c r="A33" s="9" t="str">
        <f>Weekly!A33</f>
        <v>14/6</v>
      </c>
      <c r="B33" s="12"/>
      <c r="C33" s="13">
        <f t="shared" si="0"/>
        <v>971</v>
      </c>
      <c r="D33" s="12"/>
      <c r="E33" s="13">
        <f t="shared" si="1"/>
        <v>243</v>
      </c>
      <c r="F33" s="12"/>
      <c r="G33" s="13">
        <f t="shared" si="2"/>
        <v>5785</v>
      </c>
      <c r="H33" s="12"/>
      <c r="I33" s="13">
        <f t="shared" si="4"/>
        <v>397</v>
      </c>
      <c r="J33" s="12"/>
      <c r="K33" s="13">
        <f t="shared" si="3"/>
        <v>219</v>
      </c>
      <c r="L33" s="12"/>
      <c r="M33" s="16">
        <f t="shared" si="5"/>
        <v>137</v>
      </c>
    </row>
    <row r="34" spans="1:13" ht="12.75" hidden="1" outlineLevel="1">
      <c r="A34" s="9" t="str">
        <f>Weekly!A34</f>
        <v>21/6</v>
      </c>
      <c r="C34" s="13">
        <f t="shared" si="0"/>
        <v>971</v>
      </c>
      <c r="E34" s="13">
        <f t="shared" si="1"/>
        <v>243</v>
      </c>
      <c r="G34" s="13">
        <f t="shared" si="2"/>
        <v>5785</v>
      </c>
      <c r="I34" s="13">
        <f t="shared" si="4"/>
        <v>397</v>
      </c>
      <c r="K34" s="13">
        <f t="shared" si="3"/>
        <v>219</v>
      </c>
      <c r="L34" s="12"/>
      <c r="M34" s="16">
        <f t="shared" si="5"/>
        <v>137</v>
      </c>
    </row>
    <row r="35" spans="1:13" ht="12.75" collapsed="1">
      <c r="A35" s="4" t="str">
        <f>Weekly!A35</f>
        <v>28/6</v>
      </c>
      <c r="B35" s="16">
        <f>SUM(Weekly!B36:B39)</f>
        <v>212</v>
      </c>
      <c r="C35" s="4">
        <f t="shared" si="0"/>
        <v>1183</v>
      </c>
      <c r="D35" s="16">
        <f>SUM(Weekly!D36:D39)</f>
        <v>39</v>
      </c>
      <c r="E35" s="4">
        <f t="shared" si="1"/>
        <v>282</v>
      </c>
      <c r="F35" s="16">
        <f>SUM(Weekly!F36:F39)</f>
        <v>936</v>
      </c>
      <c r="G35" s="4">
        <f t="shared" si="2"/>
        <v>6721</v>
      </c>
      <c r="H35" s="16">
        <f>SUM(Weekly!H36:H39)</f>
        <v>96</v>
      </c>
      <c r="I35" s="4">
        <f t="shared" si="4"/>
        <v>493</v>
      </c>
      <c r="J35" s="16">
        <f>SUM(Weekly!J36:J39)</f>
        <v>48</v>
      </c>
      <c r="K35" s="4">
        <f t="shared" si="3"/>
        <v>267</v>
      </c>
      <c r="L35" s="16">
        <f>SUM(Weekly!L32:L35)</f>
        <v>48</v>
      </c>
      <c r="M35" s="16">
        <f t="shared" si="5"/>
        <v>185</v>
      </c>
    </row>
    <row r="36" spans="1:13" ht="12.75" hidden="1" outlineLevel="1">
      <c r="A36" s="9" t="str">
        <f>Weekly!A36</f>
        <v>05/7</v>
      </c>
      <c r="C36" s="13">
        <f t="shared" si="0"/>
        <v>1183</v>
      </c>
      <c r="E36" s="13">
        <f t="shared" si="1"/>
        <v>282</v>
      </c>
      <c r="G36" s="13">
        <f t="shared" si="2"/>
        <v>6721</v>
      </c>
      <c r="I36" s="13">
        <f t="shared" si="4"/>
        <v>493</v>
      </c>
      <c r="K36" s="13">
        <f t="shared" si="3"/>
        <v>267</v>
      </c>
      <c r="L36" s="12"/>
      <c r="M36" s="16">
        <f t="shared" si="5"/>
        <v>185</v>
      </c>
    </row>
    <row r="37" spans="1:13" ht="12.75" hidden="1" outlineLevel="1">
      <c r="A37" s="9" t="str">
        <f>Weekly!A37</f>
        <v>12/7</v>
      </c>
      <c r="C37" s="13">
        <f t="shared" si="0"/>
        <v>1183</v>
      </c>
      <c r="E37" s="13">
        <f t="shared" si="1"/>
        <v>282</v>
      </c>
      <c r="G37" s="13">
        <f t="shared" si="2"/>
        <v>6721</v>
      </c>
      <c r="I37" s="13">
        <f t="shared" si="4"/>
        <v>493</v>
      </c>
      <c r="K37" s="13">
        <f t="shared" si="3"/>
        <v>267</v>
      </c>
      <c r="L37" s="12"/>
      <c r="M37" s="16">
        <f t="shared" si="5"/>
        <v>185</v>
      </c>
    </row>
    <row r="38" spans="1:13" ht="12.75" hidden="1" outlineLevel="1">
      <c r="A38" s="9" t="str">
        <f>Weekly!A38</f>
        <v>19/7</v>
      </c>
      <c r="C38" s="13">
        <f t="shared" si="0"/>
        <v>1183</v>
      </c>
      <c r="E38" s="13">
        <f t="shared" si="1"/>
        <v>282</v>
      </c>
      <c r="G38" s="13">
        <f t="shared" si="2"/>
        <v>6721</v>
      </c>
      <c r="I38" s="13">
        <f t="shared" si="4"/>
        <v>493</v>
      </c>
      <c r="K38" s="13">
        <f t="shared" si="3"/>
        <v>267</v>
      </c>
      <c r="M38" s="16">
        <f t="shared" si="5"/>
        <v>185</v>
      </c>
    </row>
    <row r="39" spans="1:13" ht="12.75" collapsed="1">
      <c r="A39" s="4" t="str">
        <f>Weekly!A39</f>
        <v>26/7</v>
      </c>
      <c r="B39" s="16">
        <f>SUM(Weekly!B40:B44)</f>
        <v>212</v>
      </c>
      <c r="C39" s="4">
        <f t="shared" si="0"/>
        <v>1395</v>
      </c>
      <c r="D39" s="16">
        <f>SUM(Weekly!D40:D44)</f>
        <v>65</v>
      </c>
      <c r="E39" s="4">
        <f t="shared" si="1"/>
        <v>347</v>
      </c>
      <c r="F39" s="16">
        <f>SUM(Weekly!F40:F44)</f>
        <v>1560</v>
      </c>
      <c r="G39" s="4">
        <f t="shared" si="2"/>
        <v>8281</v>
      </c>
      <c r="H39" s="16">
        <f>SUM(Weekly!H40:H44)</f>
        <v>96</v>
      </c>
      <c r="I39" s="4">
        <f t="shared" si="4"/>
        <v>589</v>
      </c>
      <c r="J39" s="16">
        <f>SUM(Weekly!J40:J44)</f>
        <v>48</v>
      </c>
      <c r="K39" s="4">
        <f t="shared" si="3"/>
        <v>315</v>
      </c>
      <c r="L39" s="16">
        <f>SUM(Weekly!L36:L39)</f>
        <v>48</v>
      </c>
      <c r="M39" s="16">
        <f t="shared" si="5"/>
        <v>233</v>
      </c>
    </row>
    <row r="40" spans="1:13" ht="12.75" hidden="1" outlineLevel="1">
      <c r="A40" s="9" t="str">
        <f>Weekly!A40</f>
        <v>02/8</v>
      </c>
      <c r="C40" s="13">
        <f t="shared" si="0"/>
        <v>1395</v>
      </c>
      <c r="E40" s="13">
        <f t="shared" si="1"/>
        <v>347</v>
      </c>
      <c r="G40" s="13">
        <f t="shared" si="2"/>
        <v>8281</v>
      </c>
      <c r="I40" s="13">
        <f t="shared" si="4"/>
        <v>589</v>
      </c>
      <c r="K40" s="13">
        <f t="shared" si="3"/>
        <v>315</v>
      </c>
      <c r="M40" s="16">
        <f t="shared" si="5"/>
        <v>233</v>
      </c>
    </row>
    <row r="41" spans="1:13" ht="12.75" hidden="1" outlineLevel="1">
      <c r="A41" s="9" t="str">
        <f>Weekly!A41</f>
        <v>09/8</v>
      </c>
      <c r="C41" s="13">
        <f t="shared" si="0"/>
        <v>1395</v>
      </c>
      <c r="E41" s="13">
        <f t="shared" si="1"/>
        <v>347</v>
      </c>
      <c r="G41" s="13">
        <f t="shared" si="2"/>
        <v>8281</v>
      </c>
      <c r="I41" s="13">
        <f t="shared" si="4"/>
        <v>589</v>
      </c>
      <c r="K41" s="13">
        <f t="shared" si="3"/>
        <v>315</v>
      </c>
      <c r="M41" s="16">
        <f t="shared" si="5"/>
        <v>233</v>
      </c>
    </row>
    <row r="42" spans="1:13" ht="12.75" hidden="1" outlineLevel="1">
      <c r="A42" s="9" t="str">
        <f>Weekly!A42</f>
        <v>16/8</v>
      </c>
      <c r="C42" s="13">
        <f t="shared" si="0"/>
        <v>1395</v>
      </c>
      <c r="E42" s="13">
        <f t="shared" si="1"/>
        <v>347</v>
      </c>
      <c r="G42" s="13">
        <f t="shared" si="2"/>
        <v>8281</v>
      </c>
      <c r="I42" s="13">
        <f t="shared" si="4"/>
        <v>589</v>
      </c>
      <c r="K42" s="13">
        <f t="shared" si="3"/>
        <v>315</v>
      </c>
      <c r="M42" s="16">
        <f t="shared" si="5"/>
        <v>233</v>
      </c>
    </row>
    <row r="43" spans="1:13" ht="12.75" hidden="1" outlineLevel="1">
      <c r="A43" s="9" t="str">
        <f>Weekly!A43</f>
        <v>23/8</v>
      </c>
      <c r="C43" s="13">
        <f t="shared" si="0"/>
        <v>1395</v>
      </c>
      <c r="E43" s="13">
        <f t="shared" si="1"/>
        <v>347</v>
      </c>
      <c r="G43" s="13">
        <f t="shared" si="2"/>
        <v>8281</v>
      </c>
      <c r="I43" s="13">
        <f t="shared" si="4"/>
        <v>589</v>
      </c>
      <c r="K43" s="13">
        <f t="shared" si="3"/>
        <v>315</v>
      </c>
      <c r="L43" s="16"/>
      <c r="M43" s="16">
        <f t="shared" si="5"/>
        <v>233</v>
      </c>
    </row>
    <row r="44" spans="1:13" ht="12.75" collapsed="1">
      <c r="A44" s="4" t="str">
        <f>Weekly!A44</f>
        <v>30/8</v>
      </c>
      <c r="B44" s="16">
        <f>SUM(Weekly!B45:B48)</f>
        <v>212</v>
      </c>
      <c r="C44" s="4">
        <f t="shared" si="0"/>
        <v>1607</v>
      </c>
      <c r="D44" s="16">
        <f>SUM(Weekly!D45:D48)</f>
        <v>52</v>
      </c>
      <c r="E44" s="4">
        <f t="shared" si="1"/>
        <v>399</v>
      </c>
      <c r="F44" s="16">
        <f>SUM(Weekly!F45:F48)</f>
        <v>1248</v>
      </c>
      <c r="G44" s="4">
        <f t="shared" si="2"/>
        <v>9529</v>
      </c>
      <c r="H44" s="16">
        <f>SUM(Weekly!H45:H48)</f>
        <v>96</v>
      </c>
      <c r="I44" s="4">
        <f t="shared" si="4"/>
        <v>685</v>
      </c>
      <c r="J44" s="16">
        <f>SUM(Weekly!J45:J48)</f>
        <v>48</v>
      </c>
      <c r="K44" s="4">
        <f t="shared" si="3"/>
        <v>363</v>
      </c>
      <c r="L44" s="17">
        <f>SUM(Weekly!L40:L44)</f>
        <v>48</v>
      </c>
      <c r="M44" s="16">
        <f t="shared" si="5"/>
        <v>281</v>
      </c>
    </row>
    <row r="45" spans="1:13" ht="12.75" hidden="1" outlineLevel="1">
      <c r="A45" s="9" t="str">
        <f>Weekly!A45</f>
        <v>06/9</v>
      </c>
      <c r="C45" s="13">
        <f t="shared" si="0"/>
        <v>1607</v>
      </c>
      <c r="E45" s="13">
        <f t="shared" si="1"/>
        <v>399</v>
      </c>
      <c r="G45" s="13">
        <f t="shared" si="2"/>
        <v>9529</v>
      </c>
      <c r="I45" s="13">
        <f t="shared" si="4"/>
        <v>685</v>
      </c>
      <c r="K45" s="13">
        <f t="shared" si="3"/>
        <v>363</v>
      </c>
      <c r="M45" s="16">
        <f t="shared" si="5"/>
        <v>281</v>
      </c>
    </row>
    <row r="46" spans="1:13" ht="12.75" hidden="1" outlineLevel="1">
      <c r="A46" s="9" t="str">
        <f>Weekly!A46</f>
        <v>13/9</v>
      </c>
      <c r="C46" s="13">
        <f t="shared" si="0"/>
        <v>1607</v>
      </c>
      <c r="E46" s="13">
        <f t="shared" si="1"/>
        <v>399</v>
      </c>
      <c r="G46" s="13">
        <f t="shared" si="2"/>
        <v>9529</v>
      </c>
      <c r="I46" s="13">
        <f t="shared" si="4"/>
        <v>685</v>
      </c>
      <c r="K46" s="13">
        <f t="shared" si="3"/>
        <v>363</v>
      </c>
      <c r="M46" s="16">
        <f t="shared" si="5"/>
        <v>281</v>
      </c>
    </row>
    <row r="47" spans="1:13" ht="12.75" hidden="1" outlineLevel="1">
      <c r="A47" s="9" t="str">
        <f>Weekly!A47</f>
        <v>20/9</v>
      </c>
      <c r="C47" s="13">
        <f t="shared" si="0"/>
        <v>1607</v>
      </c>
      <c r="E47" s="13">
        <f t="shared" si="1"/>
        <v>399</v>
      </c>
      <c r="G47" s="13">
        <f t="shared" si="2"/>
        <v>9529</v>
      </c>
      <c r="I47" s="13">
        <f t="shared" si="4"/>
        <v>685</v>
      </c>
      <c r="K47" s="13">
        <f t="shared" si="3"/>
        <v>363</v>
      </c>
      <c r="M47" s="16">
        <f t="shared" si="5"/>
        <v>281</v>
      </c>
    </row>
    <row r="48" spans="1:13" ht="12.75" collapsed="1">
      <c r="A48" s="4" t="str">
        <f>Weekly!A48</f>
        <v>27/9</v>
      </c>
      <c r="B48" s="16">
        <f>SUM(Weekly!B49:B53)</f>
        <v>265</v>
      </c>
      <c r="C48" s="4">
        <f t="shared" si="0"/>
        <v>1872</v>
      </c>
      <c r="D48" s="16">
        <f>SUM(Weekly!D49:D53)</f>
        <v>65</v>
      </c>
      <c r="E48" s="4">
        <f t="shared" si="1"/>
        <v>464</v>
      </c>
      <c r="F48" s="16">
        <f>SUM(Weekly!F49:F53)</f>
        <v>1560</v>
      </c>
      <c r="G48" s="4">
        <f t="shared" si="2"/>
        <v>11089</v>
      </c>
      <c r="H48" s="16">
        <f>SUM(Weekly!H49:H53)</f>
        <v>120</v>
      </c>
      <c r="I48" s="4">
        <f t="shared" si="4"/>
        <v>805</v>
      </c>
      <c r="J48" s="16">
        <f>SUM(Weekly!J49:J53)</f>
        <v>60</v>
      </c>
      <c r="K48" s="4">
        <f t="shared" si="3"/>
        <v>423</v>
      </c>
      <c r="L48" s="16">
        <f>SUM(Weekly!L45:L48)</f>
        <v>48</v>
      </c>
      <c r="M48" s="16">
        <f t="shared" si="5"/>
        <v>329</v>
      </c>
    </row>
    <row r="49" spans="1:13" ht="12.75" hidden="1" outlineLevel="1">
      <c r="A49" s="9" t="str">
        <f>Weekly!A49</f>
        <v>04/10</v>
      </c>
      <c r="C49" s="13">
        <f t="shared" si="0"/>
        <v>1872</v>
      </c>
      <c r="E49" s="13">
        <f t="shared" si="1"/>
        <v>464</v>
      </c>
      <c r="G49" s="13">
        <f t="shared" si="2"/>
        <v>11089</v>
      </c>
      <c r="I49" s="13">
        <f t="shared" si="4"/>
        <v>805</v>
      </c>
      <c r="K49" s="13">
        <f t="shared" si="3"/>
        <v>423</v>
      </c>
      <c r="M49" s="16">
        <f t="shared" si="5"/>
        <v>329</v>
      </c>
    </row>
    <row r="50" spans="1:13" ht="12.75" hidden="1" outlineLevel="1">
      <c r="A50" s="9" t="str">
        <f>Weekly!A50</f>
        <v>11/10</v>
      </c>
      <c r="C50" s="13">
        <f t="shared" si="0"/>
        <v>1872</v>
      </c>
      <c r="E50" s="13">
        <f t="shared" si="1"/>
        <v>464</v>
      </c>
      <c r="G50" s="13">
        <f t="shared" si="2"/>
        <v>11089</v>
      </c>
      <c r="I50" s="13">
        <f t="shared" si="4"/>
        <v>805</v>
      </c>
      <c r="K50" s="13">
        <f t="shared" si="3"/>
        <v>423</v>
      </c>
      <c r="M50" s="16">
        <f t="shared" si="5"/>
        <v>329</v>
      </c>
    </row>
    <row r="51" spans="1:13" ht="12.75" hidden="1" outlineLevel="1">
      <c r="A51" s="9" t="str">
        <f>Weekly!A51</f>
        <v>18/10</v>
      </c>
      <c r="C51" s="13">
        <f t="shared" si="0"/>
        <v>1872</v>
      </c>
      <c r="E51" s="13">
        <f t="shared" si="1"/>
        <v>464</v>
      </c>
      <c r="G51" s="13">
        <f t="shared" si="2"/>
        <v>11089</v>
      </c>
      <c r="I51" s="13">
        <f t="shared" si="4"/>
        <v>805</v>
      </c>
      <c r="K51" s="13">
        <f t="shared" si="3"/>
        <v>423</v>
      </c>
      <c r="M51" s="16">
        <f t="shared" si="5"/>
        <v>329</v>
      </c>
    </row>
    <row r="52" spans="1:13" ht="12.75" hidden="1" outlineLevel="1">
      <c r="A52" s="9" t="str">
        <f>Weekly!A52</f>
        <v>25/10</v>
      </c>
      <c r="C52" s="13">
        <f t="shared" si="0"/>
        <v>1872</v>
      </c>
      <c r="E52" s="13">
        <f t="shared" si="1"/>
        <v>464</v>
      </c>
      <c r="G52" s="13">
        <f t="shared" si="2"/>
        <v>11089</v>
      </c>
      <c r="I52" s="13">
        <f t="shared" si="4"/>
        <v>805</v>
      </c>
      <c r="K52" s="13">
        <f t="shared" si="3"/>
        <v>423</v>
      </c>
      <c r="L52" s="16"/>
      <c r="M52" s="16">
        <f t="shared" si="5"/>
        <v>329</v>
      </c>
    </row>
    <row r="53" spans="1:13" ht="12.75" collapsed="1">
      <c r="A53" s="4" t="str">
        <f>Weekly!A53</f>
        <v>01/11</v>
      </c>
      <c r="B53" s="16">
        <f>SUM(Weekly!B54:B57)</f>
        <v>212</v>
      </c>
      <c r="C53" s="4">
        <f t="shared" si="0"/>
        <v>2084</v>
      </c>
      <c r="D53" s="16">
        <f>SUM(Weekly!D54:D57)</f>
        <v>52</v>
      </c>
      <c r="E53" s="4">
        <f t="shared" si="1"/>
        <v>516</v>
      </c>
      <c r="F53" s="16">
        <f>SUM(Weekly!F54:F57)</f>
        <v>1248</v>
      </c>
      <c r="G53" s="4">
        <f t="shared" si="2"/>
        <v>12337</v>
      </c>
      <c r="H53" s="16">
        <f>SUM(Weekly!H54:H57)</f>
        <v>96</v>
      </c>
      <c r="I53" s="4">
        <f t="shared" si="4"/>
        <v>901</v>
      </c>
      <c r="J53" s="16">
        <f>SUM(Weekly!J54:J57)</f>
        <v>48</v>
      </c>
      <c r="K53" s="4">
        <f t="shared" si="3"/>
        <v>471</v>
      </c>
      <c r="L53" s="17">
        <f>SUM(Weekly!L49:L53)</f>
        <v>60</v>
      </c>
      <c r="M53" s="16">
        <f t="shared" si="5"/>
        <v>389</v>
      </c>
    </row>
    <row r="54" spans="1:13" ht="12.75" hidden="1" outlineLevel="1">
      <c r="A54" s="9" t="str">
        <f>Weekly!A54</f>
        <v>08/11</v>
      </c>
      <c r="C54" s="13">
        <f t="shared" si="0"/>
        <v>2084</v>
      </c>
      <c r="E54" s="13">
        <f t="shared" si="1"/>
        <v>516</v>
      </c>
      <c r="G54" s="13">
        <f t="shared" si="2"/>
        <v>12337</v>
      </c>
      <c r="I54" s="13">
        <f t="shared" si="4"/>
        <v>901</v>
      </c>
      <c r="K54" s="13">
        <f t="shared" si="3"/>
        <v>471</v>
      </c>
      <c r="M54" s="16">
        <f t="shared" si="5"/>
        <v>389</v>
      </c>
    </row>
    <row r="55" spans="1:13" ht="12.75" hidden="1" outlineLevel="1">
      <c r="A55" s="9" t="str">
        <f>Weekly!A55</f>
        <v>15/11</v>
      </c>
      <c r="C55" s="13">
        <f t="shared" si="0"/>
        <v>2084</v>
      </c>
      <c r="E55" s="13">
        <f t="shared" si="1"/>
        <v>516</v>
      </c>
      <c r="G55" s="13">
        <f t="shared" si="2"/>
        <v>12337</v>
      </c>
      <c r="I55" s="13">
        <f t="shared" si="4"/>
        <v>901</v>
      </c>
      <c r="K55" s="13">
        <f t="shared" si="3"/>
        <v>471</v>
      </c>
      <c r="M55" s="16">
        <f t="shared" si="5"/>
        <v>389</v>
      </c>
    </row>
    <row r="56" spans="1:13" ht="12.75" hidden="1" outlineLevel="1">
      <c r="A56" s="9" t="str">
        <f>Weekly!A56</f>
        <v>22/11</v>
      </c>
      <c r="C56" s="13">
        <f t="shared" si="0"/>
        <v>2084</v>
      </c>
      <c r="E56" s="13">
        <f t="shared" si="1"/>
        <v>516</v>
      </c>
      <c r="G56" s="13">
        <f t="shared" si="2"/>
        <v>12337</v>
      </c>
      <c r="I56" s="13">
        <f t="shared" si="4"/>
        <v>901</v>
      </c>
      <c r="K56" s="13">
        <f t="shared" si="3"/>
        <v>471</v>
      </c>
      <c r="M56" s="16">
        <f t="shared" si="5"/>
        <v>389</v>
      </c>
    </row>
    <row r="57" spans="1:13" ht="12.75" collapsed="1">
      <c r="A57" s="4" t="str">
        <f>Weekly!A57</f>
        <v>29/11</v>
      </c>
      <c r="B57" s="16">
        <f>SUM(Weekly!B58:B61)</f>
        <v>159</v>
      </c>
      <c r="C57" s="4">
        <f t="shared" si="0"/>
        <v>2243</v>
      </c>
      <c r="D57" s="16">
        <f>SUM(Weekly!D58:D61)</f>
        <v>39</v>
      </c>
      <c r="E57" s="4">
        <f t="shared" si="1"/>
        <v>555</v>
      </c>
      <c r="F57" s="16">
        <f>SUM(Weekly!F58:F61)</f>
        <v>936</v>
      </c>
      <c r="G57" s="4">
        <f t="shared" si="2"/>
        <v>13273</v>
      </c>
      <c r="H57" s="16">
        <f>SUM(Weekly!H58:H61)</f>
        <v>72</v>
      </c>
      <c r="I57" s="4">
        <f t="shared" si="4"/>
        <v>973</v>
      </c>
      <c r="J57" s="16">
        <f>SUM(Weekly!J58:J61)</f>
        <v>36</v>
      </c>
      <c r="K57" s="4">
        <f t="shared" si="3"/>
        <v>507</v>
      </c>
      <c r="L57" s="16">
        <f>SUM(Weekly!L54:L57)</f>
        <v>48</v>
      </c>
      <c r="M57" s="16">
        <f t="shared" si="5"/>
        <v>437</v>
      </c>
    </row>
    <row r="58" spans="1:13" ht="12.75" hidden="1" outlineLevel="1">
      <c r="A58" s="9" t="str">
        <f>Weekly!A58</f>
        <v>06/12</v>
      </c>
      <c r="C58" s="13">
        <f t="shared" si="0"/>
        <v>2243</v>
      </c>
      <c r="E58" s="13">
        <f t="shared" si="1"/>
        <v>555</v>
      </c>
      <c r="G58" s="13">
        <f t="shared" si="2"/>
        <v>13273</v>
      </c>
      <c r="I58" s="13">
        <f t="shared" si="4"/>
        <v>973</v>
      </c>
      <c r="K58" s="13">
        <f t="shared" si="3"/>
        <v>507</v>
      </c>
      <c r="M58" s="16">
        <f t="shared" si="5"/>
        <v>437</v>
      </c>
    </row>
    <row r="59" spans="1:13" ht="12.75" hidden="1" outlineLevel="1">
      <c r="A59" s="9" t="str">
        <f>Weekly!A59</f>
        <v>13/12</v>
      </c>
      <c r="C59" s="13">
        <f t="shared" si="0"/>
        <v>2243</v>
      </c>
      <c r="E59" s="13">
        <f t="shared" si="1"/>
        <v>555</v>
      </c>
      <c r="G59" s="13">
        <f t="shared" si="2"/>
        <v>13273</v>
      </c>
      <c r="I59" s="13">
        <f t="shared" si="4"/>
        <v>973</v>
      </c>
      <c r="K59" s="13">
        <f t="shared" si="3"/>
        <v>507</v>
      </c>
      <c r="M59" s="16">
        <f t="shared" si="5"/>
        <v>437</v>
      </c>
    </row>
    <row r="60" spans="1:13" ht="12.75" hidden="1" outlineLevel="1">
      <c r="A60" s="9" t="str">
        <f>Weekly!A60</f>
        <v>20/12</v>
      </c>
      <c r="C60" s="13">
        <f t="shared" si="0"/>
        <v>2243</v>
      </c>
      <c r="E60" s="13">
        <f t="shared" si="1"/>
        <v>555</v>
      </c>
      <c r="G60" s="13">
        <f t="shared" si="2"/>
        <v>13273</v>
      </c>
      <c r="I60" s="13">
        <f t="shared" si="4"/>
        <v>973</v>
      </c>
      <c r="K60" s="13">
        <f t="shared" si="3"/>
        <v>507</v>
      </c>
      <c r="M60" s="16">
        <f t="shared" si="5"/>
        <v>437</v>
      </c>
    </row>
    <row r="61" spans="1:13" ht="12.75" collapsed="1">
      <c r="A61" s="4" t="str">
        <f>Weekly!A61</f>
        <v>27/12</v>
      </c>
      <c r="B61" s="16">
        <f>SUM(Weekly!B62:B66)</f>
        <v>265</v>
      </c>
      <c r="C61" s="4">
        <f t="shared" si="0"/>
        <v>2508</v>
      </c>
      <c r="D61" s="16">
        <f>SUM(Weekly!D62:D66)</f>
        <v>65</v>
      </c>
      <c r="E61" s="4">
        <f t="shared" si="1"/>
        <v>620</v>
      </c>
      <c r="F61" s="16">
        <f>SUM(Weekly!F62:F66)</f>
        <v>1560</v>
      </c>
      <c r="G61" s="4">
        <f t="shared" si="2"/>
        <v>14833</v>
      </c>
      <c r="H61" s="16">
        <f>SUM(Weekly!H62:H66)</f>
        <v>120</v>
      </c>
      <c r="I61" s="4">
        <f t="shared" si="4"/>
        <v>1093</v>
      </c>
      <c r="J61" s="16">
        <f>SUM(Weekly!J62:J66)</f>
        <v>60</v>
      </c>
      <c r="K61" s="4">
        <f t="shared" si="3"/>
        <v>567</v>
      </c>
      <c r="L61" s="16">
        <f>SUM(Weekly!L58:L61)</f>
        <v>48</v>
      </c>
      <c r="M61" s="16">
        <f t="shared" si="5"/>
        <v>485</v>
      </c>
    </row>
    <row r="62" spans="1:13" ht="12.75" hidden="1" outlineLevel="1">
      <c r="A62" s="9" t="str">
        <f>Weekly!A62</f>
        <v>03/01</v>
      </c>
      <c r="C62" s="13">
        <f aca="true" t="shared" si="6" ref="C62:C74">B62+C61</f>
        <v>2508</v>
      </c>
      <c r="E62" s="13">
        <f aca="true" t="shared" si="7" ref="E62:E74">D62+E61</f>
        <v>620</v>
      </c>
      <c r="G62" s="13">
        <f aca="true" t="shared" si="8" ref="G62:G74">F62+G61</f>
        <v>14833</v>
      </c>
      <c r="I62" s="13">
        <f aca="true" t="shared" si="9" ref="I62:I74">H62+I61</f>
        <v>1093</v>
      </c>
      <c r="K62" s="13">
        <f aca="true" t="shared" si="10" ref="K62:K74">J62+K61</f>
        <v>567</v>
      </c>
      <c r="M62" s="16">
        <f t="shared" si="5"/>
        <v>485</v>
      </c>
    </row>
    <row r="63" spans="1:13" ht="12.75" hidden="1" outlineLevel="1">
      <c r="A63" s="9" t="str">
        <f>Weekly!A63</f>
        <v>10/01</v>
      </c>
      <c r="C63" s="13">
        <f t="shared" si="6"/>
        <v>2508</v>
      </c>
      <c r="E63" s="13">
        <f t="shared" si="7"/>
        <v>620</v>
      </c>
      <c r="G63" s="13">
        <f t="shared" si="8"/>
        <v>14833</v>
      </c>
      <c r="I63" s="13">
        <f t="shared" si="9"/>
        <v>1093</v>
      </c>
      <c r="K63" s="13">
        <f t="shared" si="10"/>
        <v>567</v>
      </c>
      <c r="M63" s="16">
        <f t="shared" si="5"/>
        <v>485</v>
      </c>
    </row>
    <row r="64" spans="1:13" ht="12.75" hidden="1" outlineLevel="1">
      <c r="A64" s="9" t="str">
        <f>Weekly!A64</f>
        <v>17/01</v>
      </c>
      <c r="C64" s="13">
        <f t="shared" si="6"/>
        <v>2508</v>
      </c>
      <c r="E64" s="13">
        <f t="shared" si="7"/>
        <v>620</v>
      </c>
      <c r="G64" s="13">
        <f t="shared" si="8"/>
        <v>14833</v>
      </c>
      <c r="I64" s="13">
        <f t="shared" si="9"/>
        <v>1093</v>
      </c>
      <c r="K64" s="13">
        <f t="shared" si="10"/>
        <v>567</v>
      </c>
      <c r="M64" s="16">
        <f t="shared" si="5"/>
        <v>485</v>
      </c>
    </row>
    <row r="65" spans="1:13" ht="12.75" hidden="1" outlineLevel="1">
      <c r="A65" s="9" t="str">
        <f>Weekly!A65</f>
        <v>24/01</v>
      </c>
      <c r="C65" s="13">
        <f t="shared" si="6"/>
        <v>2508</v>
      </c>
      <c r="E65" s="13">
        <f t="shared" si="7"/>
        <v>620</v>
      </c>
      <c r="G65" s="13">
        <f t="shared" si="8"/>
        <v>14833</v>
      </c>
      <c r="I65" s="13">
        <f t="shared" si="9"/>
        <v>1093</v>
      </c>
      <c r="K65" s="13">
        <f t="shared" si="10"/>
        <v>567</v>
      </c>
      <c r="L65" s="16"/>
      <c r="M65" s="16">
        <f t="shared" si="5"/>
        <v>485</v>
      </c>
    </row>
    <row r="66" spans="1:13" ht="12.75" collapsed="1">
      <c r="A66" s="4" t="str">
        <f>Weekly!A66</f>
        <v>31/01</v>
      </c>
      <c r="B66" s="16">
        <f>SUM(Weekly!B67:B70)</f>
        <v>212</v>
      </c>
      <c r="C66" s="4">
        <f t="shared" si="6"/>
        <v>2720</v>
      </c>
      <c r="D66" s="16">
        <f>SUM(Weekly!D67:D70)</f>
        <v>52</v>
      </c>
      <c r="E66" s="4">
        <f t="shared" si="7"/>
        <v>672</v>
      </c>
      <c r="F66" s="16">
        <f>SUM(Weekly!F67:F70)</f>
        <v>312</v>
      </c>
      <c r="G66" s="4">
        <f t="shared" si="8"/>
        <v>15145</v>
      </c>
      <c r="H66" s="16">
        <f>SUM(Weekly!H67:H70)</f>
        <v>72</v>
      </c>
      <c r="I66" s="4">
        <f t="shared" si="9"/>
        <v>1165</v>
      </c>
      <c r="J66" s="16">
        <f>SUM(Weekly!J67:J70)</f>
        <v>48</v>
      </c>
      <c r="K66" s="4">
        <f t="shared" si="10"/>
        <v>615</v>
      </c>
      <c r="L66" s="17">
        <f>SUM(Weekly!L62:L66)</f>
        <v>48</v>
      </c>
      <c r="M66" s="16">
        <f t="shared" si="5"/>
        <v>533</v>
      </c>
    </row>
    <row r="67" spans="1:13" ht="12.75" hidden="1" outlineLevel="1">
      <c r="A67" s="9" t="str">
        <f>Weekly!A67</f>
        <v>07/02</v>
      </c>
      <c r="C67" s="13">
        <f t="shared" si="6"/>
        <v>2720</v>
      </c>
      <c r="E67" s="13">
        <f t="shared" si="7"/>
        <v>672</v>
      </c>
      <c r="G67" s="13">
        <f t="shared" si="8"/>
        <v>15145</v>
      </c>
      <c r="I67" s="13">
        <f t="shared" si="9"/>
        <v>1165</v>
      </c>
      <c r="K67" s="13">
        <f t="shared" si="10"/>
        <v>615</v>
      </c>
      <c r="M67" s="16">
        <f t="shared" si="5"/>
        <v>533</v>
      </c>
    </row>
    <row r="68" spans="1:13" ht="12.75" hidden="1" outlineLevel="1">
      <c r="A68" s="9" t="str">
        <f>Weekly!A68</f>
        <v>14/02</v>
      </c>
      <c r="C68" s="13">
        <f t="shared" si="6"/>
        <v>2720</v>
      </c>
      <c r="E68" s="13">
        <f t="shared" si="7"/>
        <v>672</v>
      </c>
      <c r="G68" s="13">
        <f t="shared" si="8"/>
        <v>15145</v>
      </c>
      <c r="I68" s="13">
        <f t="shared" si="9"/>
        <v>1165</v>
      </c>
      <c r="K68" s="13">
        <f t="shared" si="10"/>
        <v>615</v>
      </c>
      <c r="M68" s="16">
        <f t="shared" si="5"/>
        <v>533</v>
      </c>
    </row>
    <row r="69" spans="1:13" ht="12.75" hidden="1" outlineLevel="1">
      <c r="A69" s="9" t="str">
        <f>Weekly!A69</f>
        <v>21/02</v>
      </c>
      <c r="C69" s="13">
        <f t="shared" si="6"/>
        <v>2720</v>
      </c>
      <c r="E69" s="13">
        <f t="shared" si="7"/>
        <v>672</v>
      </c>
      <c r="G69" s="13">
        <f t="shared" si="8"/>
        <v>15145</v>
      </c>
      <c r="I69" s="13">
        <f t="shared" si="9"/>
        <v>1165</v>
      </c>
      <c r="K69" s="13">
        <f t="shared" si="10"/>
        <v>615</v>
      </c>
      <c r="M69" s="16">
        <f t="shared" si="5"/>
        <v>533</v>
      </c>
    </row>
    <row r="70" spans="1:13" ht="12.75" collapsed="1">
      <c r="A70" s="4" t="str">
        <f>Weekly!A70</f>
        <v>28/02</v>
      </c>
      <c r="B70" s="16">
        <f>SUM(Weekly!B71:B74)</f>
        <v>106</v>
      </c>
      <c r="C70" s="4">
        <f t="shared" si="6"/>
        <v>2826</v>
      </c>
      <c r="D70" s="16">
        <f>SUM(Weekly!D71:D74)</f>
        <v>26</v>
      </c>
      <c r="E70" s="4">
        <f t="shared" si="7"/>
        <v>698</v>
      </c>
      <c r="F70" s="16">
        <f>SUM(Weekly!F71:F74)</f>
        <v>0</v>
      </c>
      <c r="G70" s="4">
        <f t="shared" si="8"/>
        <v>15145</v>
      </c>
      <c r="H70" s="16">
        <f>SUM(Weekly!H71:H74)</f>
        <v>0</v>
      </c>
      <c r="I70" s="4">
        <f t="shared" si="9"/>
        <v>1165</v>
      </c>
      <c r="J70" s="16">
        <f>SUM(Weekly!J71:J74)</f>
        <v>48</v>
      </c>
      <c r="K70" s="4">
        <f t="shared" si="10"/>
        <v>663</v>
      </c>
      <c r="L70" s="16">
        <f>SUM(Weekly!L67:L70)</f>
        <v>48</v>
      </c>
      <c r="M70" s="16">
        <f t="shared" si="5"/>
        <v>581</v>
      </c>
    </row>
    <row r="71" spans="1:13" ht="12.75" hidden="1" outlineLevel="1">
      <c r="A71" s="9" t="str">
        <f>Weekly!A71</f>
        <v>07/03</v>
      </c>
      <c r="C71" s="13">
        <f t="shared" si="6"/>
        <v>2826</v>
      </c>
      <c r="E71" s="13">
        <f t="shared" si="7"/>
        <v>698</v>
      </c>
      <c r="G71" s="13">
        <f t="shared" si="8"/>
        <v>15145</v>
      </c>
      <c r="I71" s="13">
        <f t="shared" si="9"/>
        <v>1165</v>
      </c>
      <c r="K71" s="13">
        <f t="shared" si="10"/>
        <v>663</v>
      </c>
      <c r="M71" s="16">
        <f t="shared" si="5"/>
        <v>581</v>
      </c>
    </row>
    <row r="72" spans="1:13" ht="12.75" hidden="1" outlineLevel="1">
      <c r="A72" s="9" t="str">
        <f>Weekly!A72</f>
        <v>14/03</v>
      </c>
      <c r="C72" s="13">
        <f t="shared" si="6"/>
        <v>2826</v>
      </c>
      <c r="E72" s="13">
        <f t="shared" si="7"/>
        <v>698</v>
      </c>
      <c r="G72" s="13">
        <f t="shared" si="8"/>
        <v>15145</v>
      </c>
      <c r="I72" s="13">
        <f t="shared" si="9"/>
        <v>1165</v>
      </c>
      <c r="K72" s="13">
        <f t="shared" si="10"/>
        <v>663</v>
      </c>
      <c r="M72" s="16">
        <f t="shared" si="5"/>
        <v>581</v>
      </c>
    </row>
    <row r="73" spans="1:13" ht="12.75" hidden="1" outlineLevel="1">
      <c r="A73" s="9" t="str">
        <f>Weekly!A73</f>
        <v>21/03</v>
      </c>
      <c r="C73" s="13">
        <f t="shared" si="6"/>
        <v>2826</v>
      </c>
      <c r="E73" s="13">
        <f t="shared" si="7"/>
        <v>698</v>
      </c>
      <c r="G73" s="13">
        <f t="shared" si="8"/>
        <v>15145</v>
      </c>
      <c r="I73" s="13">
        <f t="shared" si="9"/>
        <v>1165</v>
      </c>
      <c r="K73" s="13">
        <f t="shared" si="10"/>
        <v>663</v>
      </c>
      <c r="M73" s="16">
        <f t="shared" si="5"/>
        <v>581</v>
      </c>
    </row>
    <row r="74" spans="1:13" ht="12.75" collapsed="1">
      <c r="A74" s="4" t="str">
        <f>Weekly!A74</f>
        <v>28/03</v>
      </c>
      <c r="B74" s="16">
        <f>SUM(Weekly!B75:B78)</f>
        <v>0</v>
      </c>
      <c r="C74" s="4">
        <f t="shared" si="6"/>
        <v>2826</v>
      </c>
      <c r="D74" s="16">
        <f>SUM(Weekly!D75:D78)</f>
        <v>0</v>
      </c>
      <c r="E74" s="4">
        <f t="shared" si="7"/>
        <v>698</v>
      </c>
      <c r="F74" s="16"/>
      <c r="G74" s="4">
        <f t="shared" si="8"/>
        <v>15145</v>
      </c>
      <c r="H74" s="16">
        <f>SUM(Weekly!H75:H78)</f>
        <v>0</v>
      </c>
      <c r="I74" s="4">
        <f t="shared" si="9"/>
        <v>1165</v>
      </c>
      <c r="J74" s="16">
        <f>SUM(Weekly!J75:J78)</f>
        <v>36</v>
      </c>
      <c r="K74" s="4">
        <f t="shared" si="10"/>
        <v>699</v>
      </c>
      <c r="L74" s="16">
        <f>SUM(Weekly!L71:L74)</f>
        <v>48</v>
      </c>
      <c r="M74" s="16">
        <f t="shared" si="5"/>
        <v>629</v>
      </c>
    </row>
    <row r="75" spans="1:13" ht="12.75" hidden="1" outlineLevel="1">
      <c r="A75" s="9" t="str">
        <f>Weekly!A75</f>
        <v>05/4</v>
      </c>
      <c r="C75" s="13">
        <f aca="true" t="shared" si="11" ref="C75:C82">B75+C74</f>
        <v>2826</v>
      </c>
      <c r="E75" s="13">
        <f aca="true" t="shared" si="12" ref="E75:E82">D75+E74</f>
        <v>698</v>
      </c>
      <c r="G75" s="13">
        <f aca="true" t="shared" si="13" ref="G75:G82">F75+G74</f>
        <v>15145</v>
      </c>
      <c r="I75" s="13">
        <f aca="true" t="shared" si="14" ref="I75:I82">H75+I74</f>
        <v>1165</v>
      </c>
      <c r="K75" s="13">
        <f aca="true" t="shared" si="15" ref="K75:K82">J75+K74</f>
        <v>699</v>
      </c>
      <c r="M75" s="16">
        <f aca="true" t="shared" si="16" ref="M75:M82">L75+M74</f>
        <v>629</v>
      </c>
    </row>
    <row r="76" spans="1:13" ht="12.75" hidden="1" outlineLevel="1">
      <c r="A76" s="9" t="str">
        <f>Weekly!A76</f>
        <v>12/4</v>
      </c>
      <c r="C76" s="13">
        <f t="shared" si="11"/>
        <v>2826</v>
      </c>
      <c r="E76" s="13">
        <f t="shared" si="12"/>
        <v>698</v>
      </c>
      <c r="G76" s="13">
        <f t="shared" si="13"/>
        <v>15145</v>
      </c>
      <c r="I76" s="13">
        <f t="shared" si="14"/>
        <v>1165</v>
      </c>
      <c r="K76" s="13">
        <f t="shared" si="15"/>
        <v>699</v>
      </c>
      <c r="M76" s="16">
        <f t="shared" si="16"/>
        <v>629</v>
      </c>
    </row>
    <row r="77" spans="1:13" ht="12.75" hidden="1" outlineLevel="1">
      <c r="A77" s="9" t="str">
        <f>Weekly!A77</f>
        <v>19/4</v>
      </c>
      <c r="C77" s="13">
        <f t="shared" si="11"/>
        <v>2826</v>
      </c>
      <c r="E77" s="13">
        <f t="shared" si="12"/>
        <v>698</v>
      </c>
      <c r="G77" s="13">
        <f t="shared" si="13"/>
        <v>15145</v>
      </c>
      <c r="I77" s="13">
        <f t="shared" si="14"/>
        <v>1165</v>
      </c>
      <c r="K77" s="13">
        <f t="shared" si="15"/>
        <v>699</v>
      </c>
      <c r="M77" s="16">
        <f t="shared" si="16"/>
        <v>629</v>
      </c>
    </row>
    <row r="78" spans="1:13" ht="12.75" collapsed="1">
      <c r="A78" s="4" t="str">
        <f>Weekly!A78</f>
        <v>26/4</v>
      </c>
      <c r="B78" s="16"/>
      <c r="C78" s="4">
        <f t="shared" si="11"/>
        <v>2826</v>
      </c>
      <c r="D78" s="16"/>
      <c r="E78" s="4">
        <f t="shared" si="12"/>
        <v>698</v>
      </c>
      <c r="F78" s="16"/>
      <c r="G78" s="4">
        <f t="shared" si="13"/>
        <v>15145</v>
      </c>
      <c r="H78" s="16"/>
      <c r="I78" s="4">
        <f t="shared" si="14"/>
        <v>1165</v>
      </c>
      <c r="J78" s="16"/>
      <c r="K78" s="4">
        <f t="shared" si="15"/>
        <v>699</v>
      </c>
      <c r="L78" s="16">
        <f>SUM(Weekly!L75:L78)</f>
        <v>48</v>
      </c>
      <c r="M78" s="16">
        <f t="shared" si="16"/>
        <v>677</v>
      </c>
    </row>
    <row r="79" spans="1:13" ht="12.75" hidden="1" outlineLevel="1">
      <c r="A79" s="9" t="str">
        <f>Weekly!A79</f>
        <v>03/5</v>
      </c>
      <c r="C79" s="13">
        <f t="shared" si="11"/>
        <v>2826</v>
      </c>
      <c r="E79" s="13">
        <f t="shared" si="12"/>
        <v>698</v>
      </c>
      <c r="G79" s="13">
        <f t="shared" si="13"/>
        <v>15145</v>
      </c>
      <c r="I79" s="13">
        <f t="shared" si="14"/>
        <v>1165</v>
      </c>
      <c r="K79" s="13">
        <f t="shared" si="15"/>
        <v>699</v>
      </c>
      <c r="M79" s="16">
        <f t="shared" si="16"/>
        <v>677</v>
      </c>
    </row>
    <row r="80" spans="1:13" ht="12.75" hidden="1" outlineLevel="1">
      <c r="A80" s="9" t="str">
        <f>Weekly!A80</f>
        <v>10/5</v>
      </c>
      <c r="C80" s="13">
        <f t="shared" si="11"/>
        <v>2826</v>
      </c>
      <c r="E80" s="13">
        <f t="shared" si="12"/>
        <v>698</v>
      </c>
      <c r="G80" s="13">
        <f t="shared" si="13"/>
        <v>15145</v>
      </c>
      <c r="I80" s="13">
        <f t="shared" si="14"/>
        <v>1165</v>
      </c>
      <c r="K80" s="13">
        <f t="shared" si="15"/>
        <v>699</v>
      </c>
      <c r="M80" s="16">
        <f t="shared" si="16"/>
        <v>677</v>
      </c>
    </row>
    <row r="81" spans="1:13" ht="12.75" hidden="1" outlineLevel="1">
      <c r="A81" s="9" t="str">
        <f>Weekly!A81</f>
        <v>17/5</v>
      </c>
      <c r="C81" s="13">
        <f t="shared" si="11"/>
        <v>2826</v>
      </c>
      <c r="E81" s="13">
        <f t="shared" si="12"/>
        <v>698</v>
      </c>
      <c r="G81" s="13">
        <f t="shared" si="13"/>
        <v>15145</v>
      </c>
      <c r="I81" s="13">
        <f t="shared" si="14"/>
        <v>1165</v>
      </c>
      <c r="K81" s="13">
        <f t="shared" si="15"/>
        <v>699</v>
      </c>
      <c r="M81" s="16">
        <f t="shared" si="16"/>
        <v>677</v>
      </c>
    </row>
    <row r="82" spans="1:13" ht="12.75" collapsed="1">
      <c r="A82" s="4" t="str">
        <f>Weekly!A82</f>
        <v>24/5</v>
      </c>
      <c r="B82" s="16"/>
      <c r="C82" s="4">
        <f t="shared" si="11"/>
        <v>2826</v>
      </c>
      <c r="D82" s="16"/>
      <c r="E82" s="4">
        <f t="shared" si="12"/>
        <v>698</v>
      </c>
      <c r="F82" s="16"/>
      <c r="G82" s="4">
        <f t="shared" si="13"/>
        <v>15145</v>
      </c>
      <c r="H82" s="16"/>
      <c r="I82" s="4">
        <f t="shared" si="14"/>
        <v>1165</v>
      </c>
      <c r="J82" s="16"/>
      <c r="K82" s="4">
        <f t="shared" si="15"/>
        <v>699</v>
      </c>
      <c r="L82" s="16">
        <f>SUM(Weekly!L79:L82)</f>
        <v>24</v>
      </c>
      <c r="M82" s="16">
        <f t="shared" si="16"/>
        <v>701</v>
      </c>
    </row>
    <row r="85" ht="12.75">
      <c r="A85" s="17" t="s">
        <v>118</v>
      </c>
    </row>
    <row r="86" spans="1:13" ht="12.75">
      <c r="A86" s="4" t="s">
        <v>45</v>
      </c>
      <c r="B86" s="11">
        <v>50</v>
      </c>
      <c r="C86" s="11"/>
      <c r="D86" s="11">
        <v>12</v>
      </c>
      <c r="E86" s="11"/>
      <c r="F86" s="11" t="s">
        <v>122</v>
      </c>
      <c r="G86" s="10"/>
      <c r="H86" s="10">
        <v>12</v>
      </c>
      <c r="I86" s="10"/>
      <c r="J86" s="10">
        <v>12</v>
      </c>
      <c r="K86" s="10"/>
      <c r="L86" s="20"/>
      <c r="M86" s="8"/>
    </row>
    <row r="87" spans="1:13" ht="12.75">
      <c r="A87" s="4" t="s">
        <v>98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11">
        <v>12</v>
      </c>
      <c r="M87" s="8"/>
    </row>
    <row r="88" spans="1:13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</sheetData>
  <printOptions/>
  <pageMargins left="0.75" right="0.75" top="1" bottom="1" header="0.512" footer="0.512"/>
  <pageSetup fitToHeight="1" fitToWidth="1" orientation="landscape" paperSize="9" scale="8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workbookViewId="0" topLeftCell="A1">
      <selection activeCell="B3" sqref="B3"/>
    </sheetView>
  </sheetViews>
  <sheetFormatPr defaultColWidth="11.19921875" defaultRowHeight="15"/>
  <cols>
    <col min="1" max="1" width="15" style="25" customWidth="1"/>
    <col min="2" max="7" width="10.796875" style="24" customWidth="1"/>
    <col min="8" max="9" width="13.796875" style="24" customWidth="1"/>
    <col min="10" max="16384" width="10.796875" style="24" customWidth="1"/>
  </cols>
  <sheetData>
    <row r="1" ht="12.75">
      <c r="A1" s="23" t="s">
        <v>121</v>
      </c>
    </row>
    <row r="2" spans="1:2" ht="12.75">
      <c r="A2" s="25" t="s">
        <v>1</v>
      </c>
      <c r="B2" s="24" t="s">
        <v>2</v>
      </c>
    </row>
    <row r="4" ht="12.75">
      <c r="A4" s="23" t="s">
        <v>18</v>
      </c>
    </row>
    <row r="5" ht="12.75">
      <c r="A5" s="23"/>
    </row>
    <row r="6" spans="1:13" ht="12.75">
      <c r="A6" s="23" t="s">
        <v>116</v>
      </c>
      <c r="C6" s="24">
        <v>1.05</v>
      </c>
      <c r="E6" s="24">
        <v>1.05</v>
      </c>
      <c r="G6" s="24">
        <v>1.05</v>
      </c>
      <c r="I6" s="24">
        <v>1.05</v>
      </c>
      <c r="M6" s="24">
        <v>1.1</v>
      </c>
    </row>
    <row r="7" spans="1:13" ht="12.75">
      <c r="A7" s="23" t="s">
        <v>117</v>
      </c>
      <c r="C7" s="24">
        <f>INT(E7*4*C6+0.5)</f>
        <v>2793</v>
      </c>
      <c r="E7" s="24">
        <f>INT(M7*E6+0.5)</f>
        <v>665</v>
      </c>
      <c r="G7" s="24">
        <f>INT(I7*12*G6+0.5)</f>
        <v>14326</v>
      </c>
      <c r="I7" s="24">
        <f>INT((M7+450)*I6+0.5)</f>
        <v>1137</v>
      </c>
      <c r="M7" s="24">
        <f>INT(576*M6)</f>
        <v>633</v>
      </c>
    </row>
    <row r="8" spans="1:13" ht="27.75" customHeight="1">
      <c r="A8" s="26" t="s">
        <v>11</v>
      </c>
      <c r="B8" s="27" t="s">
        <v>9</v>
      </c>
      <c r="C8" s="28"/>
      <c r="D8" s="28" t="s">
        <v>10</v>
      </c>
      <c r="E8" s="28"/>
      <c r="F8" s="28" t="s">
        <v>10</v>
      </c>
      <c r="G8" s="28"/>
      <c r="H8" s="28" t="s">
        <v>9</v>
      </c>
      <c r="I8" s="28"/>
      <c r="J8" s="28" t="s">
        <v>9</v>
      </c>
      <c r="K8" s="28"/>
      <c r="L8" s="28" t="s">
        <v>9</v>
      </c>
      <c r="M8" s="28"/>
    </row>
    <row r="9" spans="1:13" ht="25.5" customHeight="1">
      <c r="A9" s="26" t="s">
        <v>119</v>
      </c>
      <c r="B9" s="29" t="s">
        <v>3</v>
      </c>
      <c r="C9" s="29" t="s">
        <v>120</v>
      </c>
      <c r="D9" s="29" t="s">
        <v>4</v>
      </c>
      <c r="E9" s="29" t="s">
        <v>120</v>
      </c>
      <c r="F9" s="29" t="s">
        <v>5</v>
      </c>
      <c r="G9" s="29" t="s">
        <v>16</v>
      </c>
      <c r="H9" s="29" t="s">
        <v>6</v>
      </c>
      <c r="I9" s="29" t="s">
        <v>16</v>
      </c>
      <c r="J9" s="29" t="s">
        <v>7</v>
      </c>
      <c r="K9" s="29" t="s">
        <v>16</v>
      </c>
      <c r="L9" s="29" t="s">
        <v>8</v>
      </c>
      <c r="M9" s="30" t="s">
        <v>16</v>
      </c>
    </row>
    <row r="10" spans="1:13" s="32" customFormat="1" ht="12.75">
      <c r="A10" s="31" t="s">
        <v>45</v>
      </c>
      <c r="B10" s="22">
        <f>INT(L12*4*1.1+0.5)</f>
        <v>0</v>
      </c>
      <c r="C10" s="22">
        <f>B10</f>
        <v>0</v>
      </c>
      <c r="D10" s="22">
        <f>INT(L12*1.1+0.5)</f>
        <v>0</v>
      </c>
      <c r="E10" s="22">
        <f>D10</f>
        <v>0</v>
      </c>
      <c r="F10" s="22">
        <f>H11*13</f>
        <v>0</v>
      </c>
      <c r="G10" s="22">
        <f>F10</f>
        <v>0</v>
      </c>
      <c r="H10" s="22"/>
      <c r="I10" s="22">
        <f>H10</f>
        <v>0</v>
      </c>
      <c r="J10" s="22">
        <f>L12</f>
        <v>0</v>
      </c>
      <c r="K10" s="22">
        <f>J10</f>
        <v>0</v>
      </c>
      <c r="L10" s="21"/>
      <c r="M10" s="22">
        <f>L10</f>
        <v>0</v>
      </c>
    </row>
    <row r="11" spans="1:13" ht="12.75">
      <c r="A11" s="33" t="s">
        <v>47</v>
      </c>
      <c r="B11" s="22">
        <f>INT(L13*4*1.1+0.5)</f>
        <v>0</v>
      </c>
      <c r="C11" s="22">
        <f aca="true" t="shared" si="0" ref="C11:C42">B11+C10</f>
        <v>0</v>
      </c>
      <c r="D11" s="22">
        <f>INT(L13*1.1+0.5)</f>
        <v>0</v>
      </c>
      <c r="E11" s="22">
        <f aca="true" t="shared" si="1" ref="E11:E41">D11+E10</f>
        <v>0</v>
      </c>
      <c r="F11" s="22">
        <f aca="true" t="shared" si="2" ref="F11:F42">H13*13</f>
        <v>26</v>
      </c>
      <c r="G11" s="22">
        <f aca="true" t="shared" si="3" ref="G11:G40">F11+G10</f>
        <v>26</v>
      </c>
      <c r="H11" s="22">
        <f>INT(L12*1.1+0.5)</f>
        <v>0</v>
      </c>
      <c r="I11" s="22">
        <f aca="true" t="shared" si="4" ref="I11:I41">H11+I10</f>
        <v>0</v>
      </c>
      <c r="J11" s="22">
        <f aca="true" t="shared" si="5" ref="J11:J66">L13</f>
        <v>0</v>
      </c>
      <c r="K11" s="22">
        <f aca="true" t="shared" si="6" ref="K11:K42">J11+K10</f>
        <v>0</v>
      </c>
      <c r="L11" s="21"/>
      <c r="M11" s="22">
        <f aca="true" t="shared" si="7" ref="M11:M16">L11+M10</f>
        <v>0</v>
      </c>
    </row>
    <row r="12" spans="1:13" ht="12.75">
      <c r="A12" s="33" t="s">
        <v>48</v>
      </c>
      <c r="B12" s="22">
        <v>50</v>
      </c>
      <c r="C12" s="22">
        <f t="shared" si="0"/>
        <v>50</v>
      </c>
      <c r="D12" s="22">
        <f aca="true" t="shared" si="8" ref="D12:D43">INT(L15*1.1+0.5)</f>
        <v>2</v>
      </c>
      <c r="E12" s="22">
        <f t="shared" si="1"/>
        <v>2</v>
      </c>
      <c r="F12" s="22">
        <f t="shared" si="2"/>
        <v>78</v>
      </c>
      <c r="G12" s="22">
        <f t="shared" si="3"/>
        <v>104</v>
      </c>
      <c r="H12" s="22">
        <f>INT(L13*1.1+0.5)</f>
        <v>0</v>
      </c>
      <c r="I12" s="22">
        <f t="shared" si="4"/>
        <v>0</v>
      </c>
      <c r="J12" s="22">
        <v>10</v>
      </c>
      <c r="K12" s="22">
        <f t="shared" si="6"/>
        <v>10</v>
      </c>
      <c r="L12" s="21"/>
      <c r="M12" s="22">
        <f t="shared" si="7"/>
        <v>0</v>
      </c>
    </row>
    <row r="13" spans="1:13" ht="12.75">
      <c r="A13" s="33" t="s">
        <v>49</v>
      </c>
      <c r="B13" s="22">
        <f>INT(L15*4*1.1+0.5)</f>
        <v>9</v>
      </c>
      <c r="C13" s="22">
        <f t="shared" si="0"/>
        <v>59</v>
      </c>
      <c r="D13" s="22">
        <f t="shared" si="8"/>
        <v>6</v>
      </c>
      <c r="E13" s="22">
        <f t="shared" si="1"/>
        <v>8</v>
      </c>
      <c r="F13" s="22">
        <f t="shared" si="2"/>
        <v>78</v>
      </c>
      <c r="G13" s="22">
        <f t="shared" si="3"/>
        <v>182</v>
      </c>
      <c r="H13" s="22">
        <f>INT(L15*1.1+0.5)</f>
        <v>2</v>
      </c>
      <c r="I13" s="22">
        <f t="shared" si="4"/>
        <v>2</v>
      </c>
      <c r="J13" s="22">
        <f t="shared" si="5"/>
        <v>2</v>
      </c>
      <c r="K13" s="22">
        <f t="shared" si="6"/>
        <v>12</v>
      </c>
      <c r="L13" s="21"/>
      <c r="M13" s="22">
        <f t="shared" si="7"/>
        <v>0</v>
      </c>
    </row>
    <row r="14" spans="1:13" s="32" customFormat="1" ht="12.75">
      <c r="A14" s="31" t="s">
        <v>98</v>
      </c>
      <c r="B14" s="22">
        <f aca="true" t="shared" si="9" ref="B14:B72">INT(L16*4*1.1+0.5)</f>
        <v>22</v>
      </c>
      <c r="C14" s="22">
        <f t="shared" si="0"/>
        <v>81</v>
      </c>
      <c r="D14" s="22">
        <f t="shared" si="8"/>
        <v>6</v>
      </c>
      <c r="E14" s="22">
        <f t="shared" si="1"/>
        <v>14</v>
      </c>
      <c r="F14" s="22">
        <f t="shared" si="2"/>
        <v>78</v>
      </c>
      <c r="G14" s="22">
        <f t="shared" si="3"/>
        <v>260</v>
      </c>
      <c r="H14" s="22">
        <f>INT(L16*1.1+0.5)</f>
        <v>6</v>
      </c>
      <c r="I14" s="22">
        <f t="shared" si="4"/>
        <v>8</v>
      </c>
      <c r="J14" s="22">
        <f t="shared" si="5"/>
        <v>5</v>
      </c>
      <c r="K14" s="22">
        <f t="shared" si="6"/>
        <v>17</v>
      </c>
      <c r="L14" s="21"/>
      <c r="M14" s="22">
        <f t="shared" si="7"/>
        <v>0</v>
      </c>
    </row>
    <row r="15" spans="1:13" ht="12.75">
      <c r="A15" s="33" t="s">
        <v>50</v>
      </c>
      <c r="B15" s="22">
        <f t="shared" si="9"/>
        <v>22</v>
      </c>
      <c r="C15" s="22">
        <f t="shared" si="0"/>
        <v>103</v>
      </c>
      <c r="D15" s="22">
        <f t="shared" si="8"/>
        <v>6</v>
      </c>
      <c r="E15" s="22">
        <f t="shared" si="1"/>
        <v>20</v>
      </c>
      <c r="F15" s="22">
        <f t="shared" si="2"/>
        <v>117</v>
      </c>
      <c r="G15" s="22">
        <f t="shared" si="3"/>
        <v>377</v>
      </c>
      <c r="H15" s="22">
        <f>INT(L17*1.1+0.5)</f>
        <v>6</v>
      </c>
      <c r="I15" s="22">
        <f t="shared" si="4"/>
        <v>14</v>
      </c>
      <c r="J15" s="22">
        <f t="shared" si="5"/>
        <v>5</v>
      </c>
      <c r="K15" s="22">
        <f t="shared" si="6"/>
        <v>22</v>
      </c>
      <c r="L15" s="21">
        <v>2</v>
      </c>
      <c r="M15" s="22">
        <f t="shared" si="7"/>
        <v>2</v>
      </c>
    </row>
    <row r="16" spans="1:13" ht="12.75">
      <c r="A16" s="33" t="s">
        <v>51</v>
      </c>
      <c r="B16" s="22">
        <f t="shared" si="9"/>
        <v>22</v>
      </c>
      <c r="C16" s="22">
        <f t="shared" si="0"/>
        <v>125</v>
      </c>
      <c r="D16" s="22">
        <f t="shared" si="8"/>
        <v>9</v>
      </c>
      <c r="E16" s="22">
        <f t="shared" si="1"/>
        <v>29</v>
      </c>
      <c r="F16" s="22">
        <f t="shared" si="2"/>
        <v>208</v>
      </c>
      <c r="G16" s="22">
        <f t="shared" si="3"/>
        <v>585</v>
      </c>
      <c r="H16" s="22">
        <f>INT(L18*1.1+0.5)</f>
        <v>6</v>
      </c>
      <c r="I16" s="22">
        <f t="shared" si="4"/>
        <v>20</v>
      </c>
      <c r="J16" s="22">
        <f t="shared" si="5"/>
        <v>5</v>
      </c>
      <c r="K16" s="22">
        <f t="shared" si="6"/>
        <v>27</v>
      </c>
      <c r="L16" s="21">
        <v>5</v>
      </c>
      <c r="M16" s="22">
        <f t="shared" si="7"/>
        <v>7</v>
      </c>
    </row>
    <row r="17" spans="1:13" ht="12.75">
      <c r="A17" s="33" t="s">
        <v>52</v>
      </c>
      <c r="B17" s="22">
        <f t="shared" si="9"/>
        <v>35</v>
      </c>
      <c r="C17" s="22">
        <f t="shared" si="0"/>
        <v>160</v>
      </c>
      <c r="D17" s="22">
        <f t="shared" si="8"/>
        <v>9</v>
      </c>
      <c r="E17" s="22">
        <f t="shared" si="1"/>
        <v>38</v>
      </c>
      <c r="F17" s="22">
        <f t="shared" si="2"/>
        <v>208</v>
      </c>
      <c r="G17" s="22">
        <f t="shared" si="3"/>
        <v>793</v>
      </c>
      <c r="H17" s="22">
        <f>INT(L19*1.1+0.5)</f>
        <v>9</v>
      </c>
      <c r="I17" s="22">
        <f t="shared" si="4"/>
        <v>29</v>
      </c>
      <c r="J17" s="22">
        <f t="shared" si="5"/>
        <v>8</v>
      </c>
      <c r="K17" s="22">
        <f t="shared" si="6"/>
        <v>35</v>
      </c>
      <c r="L17" s="21">
        <v>5</v>
      </c>
      <c r="M17" s="22">
        <f aca="true" t="shared" si="10" ref="M17:M61">L17+M16</f>
        <v>12</v>
      </c>
    </row>
    <row r="18" spans="1:13" s="32" customFormat="1" ht="12.75">
      <c r="A18" s="31" t="s">
        <v>53</v>
      </c>
      <c r="B18" s="22">
        <f t="shared" si="9"/>
        <v>35</v>
      </c>
      <c r="C18" s="22">
        <f t="shared" si="0"/>
        <v>195</v>
      </c>
      <c r="D18" s="22">
        <f t="shared" si="8"/>
        <v>9</v>
      </c>
      <c r="E18" s="22">
        <f t="shared" si="1"/>
        <v>47</v>
      </c>
      <c r="F18" s="22">
        <f t="shared" si="2"/>
        <v>208</v>
      </c>
      <c r="G18" s="22">
        <f t="shared" si="3"/>
        <v>1001</v>
      </c>
      <c r="H18" s="22">
        <f aca="true" t="shared" si="11" ref="H18:H49">L20*INT(I$7/M$7+0.5)</f>
        <v>16</v>
      </c>
      <c r="I18" s="22">
        <f t="shared" si="4"/>
        <v>45</v>
      </c>
      <c r="J18" s="22">
        <f t="shared" si="5"/>
        <v>8</v>
      </c>
      <c r="K18" s="22">
        <f t="shared" si="6"/>
        <v>43</v>
      </c>
      <c r="L18" s="21">
        <v>5</v>
      </c>
      <c r="M18" s="22">
        <f t="shared" si="10"/>
        <v>17</v>
      </c>
    </row>
    <row r="19" spans="1:13" ht="12.75">
      <c r="A19" s="33" t="s">
        <v>54</v>
      </c>
      <c r="B19" s="22">
        <f t="shared" si="9"/>
        <v>35</v>
      </c>
      <c r="C19" s="22">
        <f t="shared" si="0"/>
        <v>230</v>
      </c>
      <c r="D19" s="22">
        <f t="shared" si="8"/>
        <v>9</v>
      </c>
      <c r="E19" s="22">
        <f t="shared" si="1"/>
        <v>56</v>
      </c>
      <c r="F19" s="22">
        <f t="shared" si="2"/>
        <v>260</v>
      </c>
      <c r="G19" s="22">
        <f t="shared" si="3"/>
        <v>1261</v>
      </c>
      <c r="H19" s="22">
        <f t="shared" si="11"/>
        <v>16</v>
      </c>
      <c r="I19" s="22">
        <f t="shared" si="4"/>
        <v>61</v>
      </c>
      <c r="J19" s="22">
        <f t="shared" si="5"/>
        <v>8</v>
      </c>
      <c r="K19" s="22">
        <f t="shared" si="6"/>
        <v>51</v>
      </c>
      <c r="L19" s="21">
        <v>8</v>
      </c>
      <c r="M19" s="22">
        <f t="shared" si="10"/>
        <v>25</v>
      </c>
    </row>
    <row r="20" spans="1:13" ht="12.75">
      <c r="A20" s="33" t="s">
        <v>55</v>
      </c>
      <c r="B20" s="22">
        <f t="shared" si="9"/>
        <v>35</v>
      </c>
      <c r="C20" s="22">
        <f t="shared" si="0"/>
        <v>265</v>
      </c>
      <c r="D20" s="22">
        <f t="shared" si="8"/>
        <v>11</v>
      </c>
      <c r="E20" s="22">
        <f t="shared" si="1"/>
        <v>67</v>
      </c>
      <c r="F20" s="22">
        <f t="shared" si="2"/>
        <v>260</v>
      </c>
      <c r="G20" s="22">
        <f t="shared" si="3"/>
        <v>1521</v>
      </c>
      <c r="H20" s="22">
        <f t="shared" si="11"/>
        <v>16</v>
      </c>
      <c r="I20" s="22">
        <f t="shared" si="4"/>
        <v>77</v>
      </c>
      <c r="J20" s="22">
        <f t="shared" si="5"/>
        <v>8</v>
      </c>
      <c r="K20" s="22">
        <f t="shared" si="6"/>
        <v>59</v>
      </c>
      <c r="L20" s="21">
        <v>8</v>
      </c>
      <c r="M20" s="22">
        <f t="shared" si="10"/>
        <v>33</v>
      </c>
    </row>
    <row r="21" spans="1:13" ht="12.75">
      <c r="A21" s="33" t="s">
        <v>56</v>
      </c>
      <c r="B21" s="22">
        <f t="shared" si="9"/>
        <v>44</v>
      </c>
      <c r="C21" s="22">
        <f t="shared" si="0"/>
        <v>309</v>
      </c>
      <c r="D21" s="22">
        <f t="shared" si="8"/>
        <v>11</v>
      </c>
      <c r="E21" s="22">
        <f t="shared" si="1"/>
        <v>78</v>
      </c>
      <c r="F21" s="22">
        <f t="shared" si="2"/>
        <v>260</v>
      </c>
      <c r="G21" s="22">
        <f t="shared" si="3"/>
        <v>1781</v>
      </c>
      <c r="H21" s="22">
        <f t="shared" si="11"/>
        <v>20</v>
      </c>
      <c r="I21" s="22">
        <f t="shared" si="4"/>
        <v>97</v>
      </c>
      <c r="J21" s="22">
        <f t="shared" si="5"/>
        <v>10</v>
      </c>
      <c r="K21" s="22">
        <f t="shared" si="6"/>
        <v>69</v>
      </c>
      <c r="L21" s="21">
        <v>8</v>
      </c>
      <c r="M21" s="22">
        <f t="shared" si="10"/>
        <v>41</v>
      </c>
    </row>
    <row r="22" spans="1:13" s="32" customFormat="1" ht="12.75">
      <c r="A22" s="31" t="s">
        <v>57</v>
      </c>
      <c r="B22" s="22">
        <f t="shared" si="9"/>
        <v>44</v>
      </c>
      <c r="C22" s="22">
        <f t="shared" si="0"/>
        <v>353</v>
      </c>
      <c r="D22" s="22">
        <f t="shared" si="8"/>
        <v>11</v>
      </c>
      <c r="E22" s="22">
        <f t="shared" si="1"/>
        <v>89</v>
      </c>
      <c r="F22" s="22">
        <f t="shared" si="2"/>
        <v>260</v>
      </c>
      <c r="G22" s="22">
        <f t="shared" si="3"/>
        <v>2041</v>
      </c>
      <c r="H22" s="22">
        <f t="shared" si="11"/>
        <v>20</v>
      </c>
      <c r="I22" s="22">
        <f t="shared" si="4"/>
        <v>117</v>
      </c>
      <c r="J22" s="22">
        <f t="shared" si="5"/>
        <v>10</v>
      </c>
      <c r="K22" s="22">
        <f t="shared" si="6"/>
        <v>79</v>
      </c>
      <c r="L22" s="21">
        <v>8</v>
      </c>
      <c r="M22" s="22">
        <f t="shared" si="10"/>
        <v>49</v>
      </c>
    </row>
    <row r="23" spans="1:13" ht="12.75">
      <c r="A23" s="33" t="s">
        <v>58</v>
      </c>
      <c r="B23" s="22">
        <f t="shared" si="9"/>
        <v>44</v>
      </c>
      <c r="C23" s="22">
        <f t="shared" si="0"/>
        <v>397</v>
      </c>
      <c r="D23" s="22">
        <f t="shared" si="8"/>
        <v>11</v>
      </c>
      <c r="E23" s="22">
        <f t="shared" si="1"/>
        <v>100</v>
      </c>
      <c r="F23" s="22">
        <f t="shared" si="2"/>
        <v>0</v>
      </c>
      <c r="G23" s="22">
        <f t="shared" si="3"/>
        <v>2041</v>
      </c>
      <c r="H23" s="22">
        <f t="shared" si="11"/>
        <v>20</v>
      </c>
      <c r="I23" s="22">
        <f t="shared" si="4"/>
        <v>137</v>
      </c>
      <c r="J23" s="22">
        <f t="shared" si="5"/>
        <v>10</v>
      </c>
      <c r="K23" s="22">
        <f t="shared" si="6"/>
        <v>89</v>
      </c>
      <c r="L23" s="21">
        <v>10</v>
      </c>
      <c r="M23" s="22">
        <f t="shared" si="10"/>
        <v>59</v>
      </c>
    </row>
    <row r="24" spans="1:13" ht="12.75">
      <c r="A24" s="33" t="s">
        <v>59</v>
      </c>
      <c r="B24" s="22">
        <f t="shared" si="9"/>
        <v>44</v>
      </c>
      <c r="C24" s="22">
        <f t="shared" si="0"/>
        <v>441</v>
      </c>
      <c r="D24" s="22">
        <f t="shared" si="8"/>
        <v>0</v>
      </c>
      <c r="E24" s="22">
        <f t="shared" si="1"/>
        <v>100</v>
      </c>
      <c r="F24" s="22">
        <f t="shared" si="2"/>
        <v>312</v>
      </c>
      <c r="G24" s="22">
        <f t="shared" si="3"/>
        <v>2353</v>
      </c>
      <c r="H24" s="22">
        <f t="shared" si="11"/>
        <v>20</v>
      </c>
      <c r="I24" s="22">
        <f t="shared" si="4"/>
        <v>157</v>
      </c>
      <c r="J24" s="22">
        <f t="shared" si="5"/>
        <v>10</v>
      </c>
      <c r="K24" s="22">
        <f t="shared" si="6"/>
        <v>99</v>
      </c>
      <c r="L24" s="21">
        <v>10</v>
      </c>
      <c r="M24" s="22">
        <f t="shared" si="10"/>
        <v>69</v>
      </c>
    </row>
    <row r="25" spans="1:13" ht="12.75">
      <c r="A25" s="33" t="s">
        <v>60</v>
      </c>
      <c r="B25" s="22">
        <f t="shared" si="9"/>
        <v>0</v>
      </c>
      <c r="C25" s="22">
        <f t="shared" si="0"/>
        <v>441</v>
      </c>
      <c r="D25" s="22">
        <f t="shared" si="8"/>
        <v>13</v>
      </c>
      <c r="E25" s="22">
        <f t="shared" si="1"/>
        <v>113</v>
      </c>
      <c r="F25" s="22">
        <f t="shared" si="2"/>
        <v>312</v>
      </c>
      <c r="G25" s="22">
        <f t="shared" si="3"/>
        <v>2665</v>
      </c>
      <c r="H25" s="22">
        <f t="shared" si="11"/>
        <v>0</v>
      </c>
      <c r="I25" s="22">
        <f t="shared" si="4"/>
        <v>157</v>
      </c>
      <c r="J25" s="22">
        <f t="shared" si="5"/>
        <v>0</v>
      </c>
      <c r="K25" s="22">
        <f t="shared" si="6"/>
        <v>99</v>
      </c>
      <c r="L25" s="21">
        <v>10</v>
      </c>
      <c r="M25" s="22">
        <f t="shared" si="10"/>
        <v>79</v>
      </c>
    </row>
    <row r="26" spans="1:13" s="32" customFormat="1" ht="12.75">
      <c r="A26" s="31" t="s">
        <v>61</v>
      </c>
      <c r="B26" s="22">
        <f t="shared" si="9"/>
        <v>53</v>
      </c>
      <c r="C26" s="22">
        <f t="shared" si="0"/>
        <v>494</v>
      </c>
      <c r="D26" s="22">
        <f t="shared" si="8"/>
        <v>13</v>
      </c>
      <c r="E26" s="22">
        <f t="shared" si="1"/>
        <v>126</v>
      </c>
      <c r="F26" s="22">
        <f t="shared" si="2"/>
        <v>312</v>
      </c>
      <c r="G26" s="22">
        <f t="shared" si="3"/>
        <v>2977</v>
      </c>
      <c r="H26" s="22">
        <f t="shared" si="11"/>
        <v>24</v>
      </c>
      <c r="I26" s="22">
        <f t="shared" si="4"/>
        <v>181</v>
      </c>
      <c r="J26" s="22">
        <f t="shared" si="5"/>
        <v>12</v>
      </c>
      <c r="K26" s="22">
        <f t="shared" si="6"/>
        <v>111</v>
      </c>
      <c r="L26" s="21">
        <v>10</v>
      </c>
      <c r="M26" s="22">
        <f t="shared" si="10"/>
        <v>89</v>
      </c>
    </row>
    <row r="27" spans="1:13" ht="12.75">
      <c r="A27" s="34" t="s">
        <v>13</v>
      </c>
      <c r="B27" s="22">
        <f t="shared" si="9"/>
        <v>53</v>
      </c>
      <c r="C27" s="22">
        <f t="shared" si="0"/>
        <v>547</v>
      </c>
      <c r="D27" s="22">
        <f t="shared" si="8"/>
        <v>13</v>
      </c>
      <c r="E27" s="22">
        <f t="shared" si="1"/>
        <v>139</v>
      </c>
      <c r="F27" s="22">
        <f t="shared" si="2"/>
        <v>312</v>
      </c>
      <c r="G27" s="22">
        <f t="shared" si="3"/>
        <v>3289</v>
      </c>
      <c r="H27" s="22">
        <f t="shared" si="11"/>
        <v>24</v>
      </c>
      <c r="I27" s="22">
        <f t="shared" si="4"/>
        <v>205</v>
      </c>
      <c r="J27" s="22">
        <f t="shared" si="5"/>
        <v>12</v>
      </c>
      <c r="K27" s="22">
        <f t="shared" si="6"/>
        <v>123</v>
      </c>
      <c r="L27" s="21"/>
      <c r="M27" s="22">
        <f t="shared" si="10"/>
        <v>89</v>
      </c>
    </row>
    <row r="28" spans="1:13" ht="12.75">
      <c r="A28" s="33" t="s">
        <v>62</v>
      </c>
      <c r="B28" s="22">
        <f t="shared" si="9"/>
        <v>53</v>
      </c>
      <c r="C28" s="22">
        <f t="shared" si="0"/>
        <v>600</v>
      </c>
      <c r="D28" s="22">
        <f t="shared" si="8"/>
        <v>13</v>
      </c>
      <c r="E28" s="22">
        <f t="shared" si="1"/>
        <v>152</v>
      </c>
      <c r="F28" s="22">
        <f t="shared" si="2"/>
        <v>312</v>
      </c>
      <c r="G28" s="22">
        <f t="shared" si="3"/>
        <v>3601</v>
      </c>
      <c r="H28" s="22">
        <f t="shared" si="11"/>
        <v>24</v>
      </c>
      <c r="I28" s="22">
        <f t="shared" si="4"/>
        <v>229</v>
      </c>
      <c r="J28" s="22">
        <f t="shared" si="5"/>
        <v>12</v>
      </c>
      <c r="K28" s="22">
        <f t="shared" si="6"/>
        <v>135</v>
      </c>
      <c r="L28" s="21">
        <v>12</v>
      </c>
      <c r="M28" s="22">
        <f t="shared" si="10"/>
        <v>101</v>
      </c>
    </row>
    <row r="29" spans="1:13" ht="12.75">
      <c r="A29" s="33" t="s">
        <v>63</v>
      </c>
      <c r="B29" s="22">
        <f t="shared" si="9"/>
        <v>53</v>
      </c>
      <c r="C29" s="22">
        <f t="shared" si="0"/>
        <v>653</v>
      </c>
      <c r="D29" s="22">
        <f t="shared" si="8"/>
        <v>13</v>
      </c>
      <c r="E29" s="22">
        <f t="shared" si="1"/>
        <v>165</v>
      </c>
      <c r="F29" s="22">
        <f t="shared" si="2"/>
        <v>312</v>
      </c>
      <c r="G29" s="22">
        <f t="shared" si="3"/>
        <v>3913</v>
      </c>
      <c r="H29" s="22">
        <f t="shared" si="11"/>
        <v>24</v>
      </c>
      <c r="I29" s="22">
        <f t="shared" si="4"/>
        <v>253</v>
      </c>
      <c r="J29" s="22">
        <f t="shared" si="5"/>
        <v>12</v>
      </c>
      <c r="K29" s="22">
        <f t="shared" si="6"/>
        <v>147</v>
      </c>
      <c r="L29" s="21">
        <f aca="true" t="shared" si="12" ref="L29:L41">L28</f>
        <v>12</v>
      </c>
      <c r="M29" s="22">
        <f t="shared" si="10"/>
        <v>113</v>
      </c>
    </row>
    <row r="30" spans="1:13" ht="12.75">
      <c r="A30" s="33" t="s">
        <v>64</v>
      </c>
      <c r="B30" s="22">
        <f t="shared" si="9"/>
        <v>53</v>
      </c>
      <c r="C30" s="22">
        <f t="shared" si="0"/>
        <v>706</v>
      </c>
      <c r="D30" s="22">
        <f t="shared" si="8"/>
        <v>13</v>
      </c>
      <c r="E30" s="22">
        <f t="shared" si="1"/>
        <v>178</v>
      </c>
      <c r="F30" s="22">
        <f t="shared" si="2"/>
        <v>312</v>
      </c>
      <c r="G30" s="22">
        <f t="shared" si="3"/>
        <v>4225</v>
      </c>
      <c r="H30" s="22">
        <f t="shared" si="11"/>
        <v>24</v>
      </c>
      <c r="I30" s="22">
        <f t="shared" si="4"/>
        <v>277</v>
      </c>
      <c r="J30" s="22">
        <f t="shared" si="5"/>
        <v>12</v>
      </c>
      <c r="K30" s="22">
        <f t="shared" si="6"/>
        <v>159</v>
      </c>
      <c r="L30" s="21">
        <f t="shared" si="12"/>
        <v>12</v>
      </c>
      <c r="M30" s="22">
        <f t="shared" si="10"/>
        <v>125</v>
      </c>
    </row>
    <row r="31" spans="1:13" s="32" customFormat="1" ht="12.75">
      <c r="A31" s="31" t="s">
        <v>92</v>
      </c>
      <c r="B31" s="22">
        <f t="shared" si="9"/>
        <v>53</v>
      </c>
      <c r="C31" s="22">
        <f t="shared" si="0"/>
        <v>759</v>
      </c>
      <c r="D31" s="22">
        <f t="shared" si="8"/>
        <v>13</v>
      </c>
      <c r="E31" s="22">
        <f t="shared" si="1"/>
        <v>191</v>
      </c>
      <c r="F31" s="22">
        <f t="shared" si="2"/>
        <v>312</v>
      </c>
      <c r="G31" s="22">
        <f t="shared" si="3"/>
        <v>4537</v>
      </c>
      <c r="H31" s="22">
        <f t="shared" si="11"/>
        <v>24</v>
      </c>
      <c r="I31" s="22">
        <f t="shared" si="4"/>
        <v>301</v>
      </c>
      <c r="J31" s="22">
        <f t="shared" si="5"/>
        <v>12</v>
      </c>
      <c r="K31" s="22">
        <f t="shared" si="6"/>
        <v>171</v>
      </c>
      <c r="L31" s="21">
        <f t="shared" si="12"/>
        <v>12</v>
      </c>
      <c r="M31" s="22">
        <f t="shared" si="10"/>
        <v>137</v>
      </c>
    </row>
    <row r="32" spans="1:13" ht="12.75">
      <c r="A32" s="33" t="s">
        <v>65</v>
      </c>
      <c r="B32" s="22">
        <f t="shared" si="9"/>
        <v>53</v>
      </c>
      <c r="C32" s="22">
        <f t="shared" si="0"/>
        <v>812</v>
      </c>
      <c r="D32" s="22">
        <f t="shared" si="8"/>
        <v>13</v>
      </c>
      <c r="E32" s="22">
        <f t="shared" si="1"/>
        <v>204</v>
      </c>
      <c r="F32" s="22">
        <f t="shared" si="2"/>
        <v>312</v>
      </c>
      <c r="G32" s="22">
        <f t="shared" si="3"/>
        <v>4849</v>
      </c>
      <c r="H32" s="22">
        <f t="shared" si="11"/>
        <v>24</v>
      </c>
      <c r="I32" s="22">
        <f t="shared" si="4"/>
        <v>325</v>
      </c>
      <c r="J32" s="22">
        <f t="shared" si="5"/>
        <v>12</v>
      </c>
      <c r="K32" s="22">
        <f t="shared" si="6"/>
        <v>183</v>
      </c>
      <c r="L32" s="21">
        <f t="shared" si="12"/>
        <v>12</v>
      </c>
      <c r="M32" s="22">
        <f t="shared" si="10"/>
        <v>149</v>
      </c>
    </row>
    <row r="33" spans="1:13" ht="12.75">
      <c r="A33" s="33" t="s">
        <v>66</v>
      </c>
      <c r="B33" s="22">
        <f t="shared" si="9"/>
        <v>53</v>
      </c>
      <c r="C33" s="22">
        <f t="shared" si="0"/>
        <v>865</v>
      </c>
      <c r="D33" s="22">
        <f t="shared" si="8"/>
        <v>13</v>
      </c>
      <c r="E33" s="22">
        <f t="shared" si="1"/>
        <v>217</v>
      </c>
      <c r="F33" s="22">
        <f t="shared" si="2"/>
        <v>312</v>
      </c>
      <c r="G33" s="22">
        <f t="shared" si="3"/>
        <v>5161</v>
      </c>
      <c r="H33" s="22">
        <f t="shared" si="11"/>
        <v>24</v>
      </c>
      <c r="I33" s="22">
        <f t="shared" si="4"/>
        <v>349</v>
      </c>
      <c r="J33" s="22">
        <f t="shared" si="5"/>
        <v>12</v>
      </c>
      <c r="K33" s="22">
        <f t="shared" si="6"/>
        <v>195</v>
      </c>
      <c r="L33" s="21">
        <f t="shared" si="12"/>
        <v>12</v>
      </c>
      <c r="M33" s="22">
        <f t="shared" si="10"/>
        <v>161</v>
      </c>
    </row>
    <row r="34" spans="1:13" ht="12.75">
      <c r="A34" s="33" t="s">
        <v>67</v>
      </c>
      <c r="B34" s="22">
        <f t="shared" si="9"/>
        <v>53</v>
      </c>
      <c r="C34" s="22">
        <f t="shared" si="0"/>
        <v>918</v>
      </c>
      <c r="D34" s="22">
        <f t="shared" si="8"/>
        <v>13</v>
      </c>
      <c r="E34" s="22">
        <f t="shared" si="1"/>
        <v>230</v>
      </c>
      <c r="F34" s="22">
        <f t="shared" si="2"/>
        <v>312</v>
      </c>
      <c r="G34" s="22">
        <f t="shared" si="3"/>
        <v>5473</v>
      </c>
      <c r="H34" s="22">
        <f t="shared" si="11"/>
        <v>24</v>
      </c>
      <c r="I34" s="22">
        <f t="shared" si="4"/>
        <v>373</v>
      </c>
      <c r="J34" s="22">
        <f t="shared" si="5"/>
        <v>12</v>
      </c>
      <c r="K34" s="22">
        <f t="shared" si="6"/>
        <v>207</v>
      </c>
      <c r="L34" s="21">
        <f t="shared" si="12"/>
        <v>12</v>
      </c>
      <c r="M34" s="22">
        <f t="shared" si="10"/>
        <v>173</v>
      </c>
    </row>
    <row r="35" spans="1:13" s="32" customFormat="1" ht="12.75">
      <c r="A35" s="31" t="s">
        <v>68</v>
      </c>
      <c r="B35" s="22">
        <f t="shared" si="9"/>
        <v>53</v>
      </c>
      <c r="C35" s="22">
        <f t="shared" si="0"/>
        <v>971</v>
      </c>
      <c r="D35" s="22">
        <f t="shared" si="8"/>
        <v>13</v>
      </c>
      <c r="E35" s="22">
        <f t="shared" si="1"/>
        <v>243</v>
      </c>
      <c r="F35" s="22">
        <f t="shared" si="2"/>
        <v>312</v>
      </c>
      <c r="G35" s="22">
        <f t="shared" si="3"/>
        <v>5785</v>
      </c>
      <c r="H35" s="22">
        <f t="shared" si="11"/>
        <v>24</v>
      </c>
      <c r="I35" s="22">
        <f t="shared" si="4"/>
        <v>397</v>
      </c>
      <c r="J35" s="22">
        <f t="shared" si="5"/>
        <v>12</v>
      </c>
      <c r="K35" s="22">
        <f t="shared" si="6"/>
        <v>219</v>
      </c>
      <c r="L35" s="21">
        <f t="shared" si="12"/>
        <v>12</v>
      </c>
      <c r="M35" s="22">
        <f t="shared" si="10"/>
        <v>185</v>
      </c>
    </row>
    <row r="36" spans="1:13" ht="12.75">
      <c r="A36" s="33" t="s">
        <v>69</v>
      </c>
      <c r="B36" s="22">
        <f t="shared" si="9"/>
        <v>53</v>
      </c>
      <c r="C36" s="22">
        <f t="shared" si="0"/>
        <v>1024</v>
      </c>
      <c r="D36" s="22">
        <f t="shared" si="8"/>
        <v>13</v>
      </c>
      <c r="E36" s="22">
        <f t="shared" si="1"/>
        <v>256</v>
      </c>
      <c r="F36" s="22">
        <f t="shared" si="2"/>
        <v>312</v>
      </c>
      <c r="G36" s="22">
        <f t="shared" si="3"/>
        <v>6097</v>
      </c>
      <c r="H36" s="22">
        <f t="shared" si="11"/>
        <v>24</v>
      </c>
      <c r="I36" s="22">
        <f t="shared" si="4"/>
        <v>421</v>
      </c>
      <c r="J36" s="22">
        <f t="shared" si="5"/>
        <v>12</v>
      </c>
      <c r="K36" s="22">
        <f t="shared" si="6"/>
        <v>231</v>
      </c>
      <c r="L36" s="21">
        <f t="shared" si="12"/>
        <v>12</v>
      </c>
      <c r="M36" s="22">
        <f t="shared" si="10"/>
        <v>197</v>
      </c>
    </row>
    <row r="37" spans="1:13" ht="12.75">
      <c r="A37" s="33" t="s">
        <v>70</v>
      </c>
      <c r="B37" s="22">
        <f t="shared" si="9"/>
        <v>53</v>
      </c>
      <c r="C37" s="22">
        <f t="shared" si="0"/>
        <v>1077</v>
      </c>
      <c r="D37" s="22">
        <f t="shared" si="8"/>
        <v>13</v>
      </c>
      <c r="E37" s="22">
        <f t="shared" si="1"/>
        <v>269</v>
      </c>
      <c r="F37" s="22">
        <f t="shared" si="2"/>
        <v>312</v>
      </c>
      <c r="G37" s="22">
        <f t="shared" si="3"/>
        <v>6409</v>
      </c>
      <c r="H37" s="22">
        <f t="shared" si="11"/>
        <v>24</v>
      </c>
      <c r="I37" s="22">
        <f t="shared" si="4"/>
        <v>445</v>
      </c>
      <c r="J37" s="22">
        <f t="shared" si="5"/>
        <v>12</v>
      </c>
      <c r="K37" s="22">
        <f t="shared" si="6"/>
        <v>243</v>
      </c>
      <c r="L37" s="21">
        <f t="shared" si="12"/>
        <v>12</v>
      </c>
      <c r="M37" s="22">
        <f t="shared" si="10"/>
        <v>209</v>
      </c>
    </row>
    <row r="38" spans="1:13" ht="12.75">
      <c r="A38" s="33" t="s">
        <v>71</v>
      </c>
      <c r="B38" s="22">
        <f t="shared" si="9"/>
        <v>53</v>
      </c>
      <c r="C38" s="22">
        <f t="shared" si="0"/>
        <v>1130</v>
      </c>
      <c r="D38" s="22">
        <f t="shared" si="8"/>
        <v>13</v>
      </c>
      <c r="E38" s="22">
        <f t="shared" si="1"/>
        <v>282</v>
      </c>
      <c r="F38" s="22">
        <f t="shared" si="2"/>
        <v>0</v>
      </c>
      <c r="G38" s="22">
        <f t="shared" si="3"/>
        <v>6409</v>
      </c>
      <c r="H38" s="22">
        <f t="shared" si="11"/>
        <v>24</v>
      </c>
      <c r="I38" s="22">
        <f t="shared" si="4"/>
        <v>469</v>
      </c>
      <c r="J38" s="22">
        <f t="shared" si="5"/>
        <v>12</v>
      </c>
      <c r="K38" s="22">
        <f t="shared" si="6"/>
        <v>255</v>
      </c>
      <c r="L38" s="21">
        <f t="shared" si="12"/>
        <v>12</v>
      </c>
      <c r="M38" s="22">
        <f t="shared" si="10"/>
        <v>221</v>
      </c>
    </row>
    <row r="39" spans="1:13" s="32" customFormat="1" ht="12.75">
      <c r="A39" s="31" t="s">
        <v>72</v>
      </c>
      <c r="B39" s="22">
        <f t="shared" si="9"/>
        <v>53</v>
      </c>
      <c r="C39" s="22">
        <f t="shared" si="0"/>
        <v>1183</v>
      </c>
      <c r="D39" s="22">
        <f t="shared" si="8"/>
        <v>0</v>
      </c>
      <c r="E39" s="22">
        <f t="shared" si="1"/>
        <v>282</v>
      </c>
      <c r="F39" s="22">
        <f t="shared" si="2"/>
        <v>312</v>
      </c>
      <c r="G39" s="22">
        <f t="shared" si="3"/>
        <v>6721</v>
      </c>
      <c r="H39" s="22">
        <f t="shared" si="11"/>
        <v>24</v>
      </c>
      <c r="I39" s="22">
        <f t="shared" si="4"/>
        <v>493</v>
      </c>
      <c r="J39" s="22">
        <f t="shared" si="5"/>
        <v>12</v>
      </c>
      <c r="K39" s="22">
        <f t="shared" si="6"/>
        <v>267</v>
      </c>
      <c r="L39" s="21">
        <f t="shared" si="12"/>
        <v>12</v>
      </c>
      <c r="M39" s="22">
        <f t="shared" si="10"/>
        <v>233</v>
      </c>
    </row>
    <row r="40" spans="1:13" ht="12.75">
      <c r="A40" s="33" t="s">
        <v>73</v>
      </c>
      <c r="B40" s="22">
        <f t="shared" si="9"/>
        <v>0</v>
      </c>
      <c r="C40" s="22">
        <f t="shared" si="0"/>
        <v>1183</v>
      </c>
      <c r="D40" s="22">
        <f t="shared" si="8"/>
        <v>13</v>
      </c>
      <c r="E40" s="22">
        <f t="shared" si="1"/>
        <v>295</v>
      </c>
      <c r="F40" s="22">
        <f t="shared" si="2"/>
        <v>312</v>
      </c>
      <c r="G40" s="22">
        <f t="shared" si="3"/>
        <v>7033</v>
      </c>
      <c r="H40" s="22">
        <f t="shared" si="11"/>
        <v>0</v>
      </c>
      <c r="I40" s="22">
        <f t="shared" si="4"/>
        <v>493</v>
      </c>
      <c r="J40" s="22">
        <f t="shared" si="5"/>
        <v>0</v>
      </c>
      <c r="K40" s="22">
        <f t="shared" si="6"/>
        <v>267</v>
      </c>
      <c r="L40" s="21">
        <f t="shared" si="12"/>
        <v>12</v>
      </c>
      <c r="M40" s="22">
        <f t="shared" si="10"/>
        <v>245</v>
      </c>
    </row>
    <row r="41" spans="1:13" ht="12.75">
      <c r="A41" s="33" t="s">
        <v>74</v>
      </c>
      <c r="B41" s="22">
        <f t="shared" si="9"/>
        <v>53</v>
      </c>
      <c r="C41" s="22">
        <f t="shared" si="0"/>
        <v>1236</v>
      </c>
      <c r="D41" s="22">
        <f t="shared" si="8"/>
        <v>13</v>
      </c>
      <c r="E41" s="22">
        <f t="shared" si="1"/>
        <v>308</v>
      </c>
      <c r="F41" s="22">
        <f t="shared" si="2"/>
        <v>312</v>
      </c>
      <c r="G41" s="22">
        <f aca="true" t="shared" si="13" ref="G41:G59">F41+G40</f>
        <v>7345</v>
      </c>
      <c r="H41" s="22">
        <f t="shared" si="11"/>
        <v>24</v>
      </c>
      <c r="I41" s="22">
        <f t="shared" si="4"/>
        <v>517</v>
      </c>
      <c r="J41" s="22">
        <f t="shared" si="5"/>
        <v>12</v>
      </c>
      <c r="K41" s="22">
        <f t="shared" si="6"/>
        <v>279</v>
      </c>
      <c r="L41" s="21">
        <f t="shared" si="12"/>
        <v>12</v>
      </c>
      <c r="M41" s="22">
        <f t="shared" si="10"/>
        <v>257</v>
      </c>
    </row>
    <row r="42" spans="1:13" ht="12.75">
      <c r="A42" s="35" t="s">
        <v>14</v>
      </c>
      <c r="B42" s="22">
        <f t="shared" si="9"/>
        <v>53</v>
      </c>
      <c r="C42" s="22">
        <f t="shared" si="0"/>
        <v>1289</v>
      </c>
      <c r="D42" s="22">
        <f t="shared" si="8"/>
        <v>13</v>
      </c>
      <c r="E42" s="22">
        <f aca="true" t="shared" si="14" ref="E42:E60">D42+E41</f>
        <v>321</v>
      </c>
      <c r="F42" s="22">
        <f t="shared" si="2"/>
        <v>312</v>
      </c>
      <c r="G42" s="22">
        <f t="shared" si="13"/>
        <v>7657</v>
      </c>
      <c r="H42" s="22">
        <f t="shared" si="11"/>
        <v>24</v>
      </c>
      <c r="I42" s="22">
        <f aca="true" t="shared" si="15" ref="I42:I59">H42+I41</f>
        <v>541</v>
      </c>
      <c r="J42" s="22">
        <f t="shared" si="5"/>
        <v>12</v>
      </c>
      <c r="K42" s="22">
        <f t="shared" si="6"/>
        <v>291</v>
      </c>
      <c r="L42" s="21"/>
      <c r="M42" s="22">
        <f t="shared" si="10"/>
        <v>257</v>
      </c>
    </row>
    <row r="43" spans="1:13" ht="12.75">
      <c r="A43" s="33" t="s">
        <v>75</v>
      </c>
      <c r="B43" s="22">
        <f t="shared" si="9"/>
        <v>53</v>
      </c>
      <c r="C43" s="22">
        <f aca="true" t="shared" si="16" ref="C43:C65">B43+C42</f>
        <v>1342</v>
      </c>
      <c r="D43" s="22">
        <f t="shared" si="8"/>
        <v>13</v>
      </c>
      <c r="E43" s="22">
        <f t="shared" si="14"/>
        <v>334</v>
      </c>
      <c r="F43" s="22">
        <f aca="true" t="shared" si="17" ref="F43:F65">H45*13</f>
        <v>312</v>
      </c>
      <c r="G43" s="22">
        <f t="shared" si="13"/>
        <v>7969</v>
      </c>
      <c r="H43" s="22">
        <f t="shared" si="11"/>
        <v>24</v>
      </c>
      <c r="I43" s="22">
        <f t="shared" si="15"/>
        <v>565</v>
      </c>
      <c r="J43" s="22">
        <f t="shared" si="5"/>
        <v>12</v>
      </c>
      <c r="K43" s="22">
        <f aca="true" t="shared" si="18" ref="K43:K66">J43+K42</f>
        <v>303</v>
      </c>
      <c r="L43" s="21">
        <v>12</v>
      </c>
      <c r="M43" s="22">
        <f t="shared" si="10"/>
        <v>269</v>
      </c>
    </row>
    <row r="44" spans="1:13" s="32" customFormat="1" ht="12.75">
      <c r="A44" s="31" t="s">
        <v>76</v>
      </c>
      <c r="B44" s="22">
        <f t="shared" si="9"/>
        <v>53</v>
      </c>
      <c r="C44" s="22">
        <f t="shared" si="16"/>
        <v>1395</v>
      </c>
      <c r="D44" s="22">
        <f aca="true" t="shared" si="19" ref="D44:D67">INT(L47*1.1+0.5)</f>
        <v>13</v>
      </c>
      <c r="E44" s="22">
        <f t="shared" si="14"/>
        <v>347</v>
      </c>
      <c r="F44" s="22">
        <f t="shared" si="17"/>
        <v>312</v>
      </c>
      <c r="G44" s="22">
        <f t="shared" si="13"/>
        <v>8281</v>
      </c>
      <c r="H44" s="22">
        <f t="shared" si="11"/>
        <v>24</v>
      </c>
      <c r="I44" s="22">
        <f t="shared" si="15"/>
        <v>589</v>
      </c>
      <c r="J44" s="22">
        <f t="shared" si="5"/>
        <v>12</v>
      </c>
      <c r="K44" s="22">
        <f t="shared" si="18"/>
        <v>315</v>
      </c>
      <c r="L44" s="21">
        <f aca="true" t="shared" si="20" ref="L44:L61">L43</f>
        <v>12</v>
      </c>
      <c r="M44" s="22">
        <f t="shared" si="10"/>
        <v>281</v>
      </c>
    </row>
    <row r="45" spans="1:13" ht="12.75">
      <c r="A45" s="33" t="s">
        <v>77</v>
      </c>
      <c r="B45" s="22">
        <f t="shared" si="9"/>
        <v>53</v>
      </c>
      <c r="C45" s="22">
        <f t="shared" si="16"/>
        <v>1448</v>
      </c>
      <c r="D45" s="22">
        <f t="shared" si="19"/>
        <v>13</v>
      </c>
      <c r="E45" s="22">
        <f t="shared" si="14"/>
        <v>360</v>
      </c>
      <c r="F45" s="22">
        <f t="shared" si="17"/>
        <v>312</v>
      </c>
      <c r="G45" s="22">
        <f t="shared" si="13"/>
        <v>8593</v>
      </c>
      <c r="H45" s="22">
        <f t="shared" si="11"/>
        <v>24</v>
      </c>
      <c r="I45" s="22">
        <f t="shared" si="15"/>
        <v>613</v>
      </c>
      <c r="J45" s="22">
        <f t="shared" si="5"/>
        <v>12</v>
      </c>
      <c r="K45" s="22">
        <f t="shared" si="18"/>
        <v>327</v>
      </c>
      <c r="L45" s="21">
        <f t="shared" si="20"/>
        <v>12</v>
      </c>
      <c r="M45" s="22">
        <f t="shared" si="10"/>
        <v>293</v>
      </c>
    </row>
    <row r="46" spans="1:13" ht="12.75">
      <c r="A46" s="33" t="s">
        <v>78</v>
      </c>
      <c r="B46" s="22">
        <f t="shared" si="9"/>
        <v>53</v>
      </c>
      <c r="C46" s="22">
        <f t="shared" si="16"/>
        <v>1501</v>
      </c>
      <c r="D46" s="22">
        <f t="shared" si="19"/>
        <v>13</v>
      </c>
      <c r="E46" s="22">
        <f t="shared" si="14"/>
        <v>373</v>
      </c>
      <c r="F46" s="22">
        <f t="shared" si="17"/>
        <v>312</v>
      </c>
      <c r="G46" s="22">
        <f t="shared" si="13"/>
        <v>8905</v>
      </c>
      <c r="H46" s="22">
        <f t="shared" si="11"/>
        <v>24</v>
      </c>
      <c r="I46" s="22">
        <f t="shared" si="15"/>
        <v>637</v>
      </c>
      <c r="J46" s="22">
        <f t="shared" si="5"/>
        <v>12</v>
      </c>
      <c r="K46" s="22">
        <f t="shared" si="18"/>
        <v>339</v>
      </c>
      <c r="L46" s="21">
        <f t="shared" si="20"/>
        <v>12</v>
      </c>
      <c r="M46" s="22">
        <f t="shared" si="10"/>
        <v>305</v>
      </c>
    </row>
    <row r="47" spans="1:13" ht="12.75">
      <c r="A47" s="33" t="s">
        <v>79</v>
      </c>
      <c r="B47" s="22">
        <f t="shared" si="9"/>
        <v>53</v>
      </c>
      <c r="C47" s="22">
        <f t="shared" si="16"/>
        <v>1554</v>
      </c>
      <c r="D47" s="22">
        <f t="shared" si="19"/>
        <v>13</v>
      </c>
      <c r="E47" s="22">
        <f t="shared" si="14"/>
        <v>386</v>
      </c>
      <c r="F47" s="22">
        <f t="shared" si="17"/>
        <v>312</v>
      </c>
      <c r="G47" s="22">
        <f t="shared" si="13"/>
        <v>9217</v>
      </c>
      <c r="H47" s="22">
        <f t="shared" si="11"/>
        <v>24</v>
      </c>
      <c r="I47" s="22">
        <f t="shared" si="15"/>
        <v>661</v>
      </c>
      <c r="J47" s="22">
        <f t="shared" si="5"/>
        <v>12</v>
      </c>
      <c r="K47" s="22">
        <f t="shared" si="18"/>
        <v>351</v>
      </c>
      <c r="L47" s="21">
        <f t="shared" si="20"/>
        <v>12</v>
      </c>
      <c r="M47" s="22">
        <f t="shared" si="10"/>
        <v>317</v>
      </c>
    </row>
    <row r="48" spans="1:13" s="32" customFormat="1" ht="12.75">
      <c r="A48" s="31" t="s">
        <v>80</v>
      </c>
      <c r="B48" s="22">
        <f t="shared" si="9"/>
        <v>53</v>
      </c>
      <c r="C48" s="22">
        <f t="shared" si="16"/>
        <v>1607</v>
      </c>
      <c r="D48" s="22">
        <f t="shared" si="19"/>
        <v>13</v>
      </c>
      <c r="E48" s="22">
        <f t="shared" si="14"/>
        <v>399</v>
      </c>
      <c r="F48" s="22">
        <f t="shared" si="17"/>
        <v>312</v>
      </c>
      <c r="G48" s="22">
        <f t="shared" si="13"/>
        <v>9529</v>
      </c>
      <c r="H48" s="22">
        <f t="shared" si="11"/>
        <v>24</v>
      </c>
      <c r="I48" s="22">
        <f t="shared" si="15"/>
        <v>685</v>
      </c>
      <c r="J48" s="22">
        <f t="shared" si="5"/>
        <v>12</v>
      </c>
      <c r="K48" s="22">
        <f t="shared" si="18"/>
        <v>363</v>
      </c>
      <c r="L48" s="21">
        <f t="shared" si="20"/>
        <v>12</v>
      </c>
      <c r="M48" s="22">
        <f t="shared" si="10"/>
        <v>329</v>
      </c>
    </row>
    <row r="49" spans="1:13" ht="12.75">
      <c r="A49" s="33" t="s">
        <v>81</v>
      </c>
      <c r="B49" s="22">
        <f t="shared" si="9"/>
        <v>53</v>
      </c>
      <c r="C49" s="22">
        <f t="shared" si="16"/>
        <v>1660</v>
      </c>
      <c r="D49" s="22">
        <f t="shared" si="19"/>
        <v>13</v>
      </c>
      <c r="E49" s="22">
        <f t="shared" si="14"/>
        <v>412</v>
      </c>
      <c r="F49" s="22">
        <f t="shared" si="17"/>
        <v>312</v>
      </c>
      <c r="G49" s="22">
        <f t="shared" si="13"/>
        <v>9841</v>
      </c>
      <c r="H49" s="22">
        <f t="shared" si="11"/>
        <v>24</v>
      </c>
      <c r="I49" s="22">
        <f t="shared" si="15"/>
        <v>709</v>
      </c>
      <c r="J49" s="22">
        <f t="shared" si="5"/>
        <v>12</v>
      </c>
      <c r="K49" s="22">
        <f t="shared" si="18"/>
        <v>375</v>
      </c>
      <c r="L49" s="21">
        <f t="shared" si="20"/>
        <v>12</v>
      </c>
      <c r="M49" s="22">
        <f t="shared" si="10"/>
        <v>341</v>
      </c>
    </row>
    <row r="50" spans="1:13" ht="12.75">
      <c r="A50" s="33" t="s">
        <v>82</v>
      </c>
      <c r="B50" s="22">
        <f t="shared" si="9"/>
        <v>53</v>
      </c>
      <c r="C50" s="22">
        <f t="shared" si="16"/>
        <v>1713</v>
      </c>
      <c r="D50" s="22">
        <f t="shared" si="19"/>
        <v>13</v>
      </c>
      <c r="E50" s="22">
        <f t="shared" si="14"/>
        <v>425</v>
      </c>
      <c r="F50" s="22">
        <f t="shared" si="17"/>
        <v>312</v>
      </c>
      <c r="G50" s="22">
        <f t="shared" si="13"/>
        <v>10153</v>
      </c>
      <c r="H50" s="22">
        <f aca="true" t="shared" si="21" ref="H50:H67">L52*INT(I$7/M$7+0.5)</f>
        <v>24</v>
      </c>
      <c r="I50" s="22">
        <f t="shared" si="15"/>
        <v>733</v>
      </c>
      <c r="J50" s="22">
        <f t="shared" si="5"/>
        <v>12</v>
      </c>
      <c r="K50" s="22">
        <f t="shared" si="18"/>
        <v>387</v>
      </c>
      <c r="L50" s="21">
        <f t="shared" si="20"/>
        <v>12</v>
      </c>
      <c r="M50" s="22">
        <f t="shared" si="10"/>
        <v>353</v>
      </c>
    </row>
    <row r="51" spans="1:13" ht="12.75">
      <c r="A51" s="33" t="s">
        <v>83</v>
      </c>
      <c r="B51" s="22">
        <f t="shared" si="9"/>
        <v>53</v>
      </c>
      <c r="C51" s="22">
        <f t="shared" si="16"/>
        <v>1766</v>
      </c>
      <c r="D51" s="22">
        <f t="shared" si="19"/>
        <v>13</v>
      </c>
      <c r="E51" s="22">
        <f t="shared" si="14"/>
        <v>438</v>
      </c>
      <c r="F51" s="22">
        <f t="shared" si="17"/>
        <v>312</v>
      </c>
      <c r="G51" s="22">
        <f t="shared" si="13"/>
        <v>10465</v>
      </c>
      <c r="H51" s="22">
        <f t="shared" si="21"/>
        <v>24</v>
      </c>
      <c r="I51" s="22">
        <f t="shared" si="15"/>
        <v>757</v>
      </c>
      <c r="J51" s="22">
        <f t="shared" si="5"/>
        <v>12</v>
      </c>
      <c r="K51" s="22">
        <f t="shared" si="18"/>
        <v>399</v>
      </c>
      <c r="L51" s="21">
        <f t="shared" si="20"/>
        <v>12</v>
      </c>
      <c r="M51" s="22">
        <f t="shared" si="10"/>
        <v>365</v>
      </c>
    </row>
    <row r="52" spans="1:13" s="32" customFormat="1" ht="12.75">
      <c r="A52" s="36" t="s">
        <v>84</v>
      </c>
      <c r="B52" s="22">
        <f t="shared" si="9"/>
        <v>53</v>
      </c>
      <c r="C52" s="22">
        <f t="shared" si="16"/>
        <v>1819</v>
      </c>
      <c r="D52" s="22">
        <f t="shared" si="19"/>
        <v>13</v>
      </c>
      <c r="E52" s="22">
        <f t="shared" si="14"/>
        <v>451</v>
      </c>
      <c r="F52" s="22">
        <f t="shared" si="17"/>
        <v>312</v>
      </c>
      <c r="G52" s="22">
        <f t="shared" si="13"/>
        <v>10777</v>
      </c>
      <c r="H52" s="22">
        <f t="shared" si="21"/>
        <v>24</v>
      </c>
      <c r="I52" s="22">
        <f t="shared" si="15"/>
        <v>781</v>
      </c>
      <c r="J52" s="22">
        <f t="shared" si="5"/>
        <v>12</v>
      </c>
      <c r="K52" s="22">
        <f t="shared" si="18"/>
        <v>411</v>
      </c>
      <c r="L52" s="21">
        <f t="shared" si="20"/>
        <v>12</v>
      </c>
      <c r="M52" s="22">
        <f t="shared" si="10"/>
        <v>377</v>
      </c>
    </row>
    <row r="53" spans="1:13" ht="12.75">
      <c r="A53" s="31" t="s">
        <v>85</v>
      </c>
      <c r="B53" s="22">
        <f t="shared" si="9"/>
        <v>53</v>
      </c>
      <c r="C53" s="22">
        <f t="shared" si="16"/>
        <v>1872</v>
      </c>
      <c r="D53" s="22">
        <f t="shared" si="19"/>
        <v>13</v>
      </c>
      <c r="E53" s="22">
        <f t="shared" si="14"/>
        <v>464</v>
      </c>
      <c r="F53" s="22">
        <f t="shared" si="17"/>
        <v>312</v>
      </c>
      <c r="G53" s="22">
        <f t="shared" si="13"/>
        <v>11089</v>
      </c>
      <c r="H53" s="22">
        <f t="shared" si="21"/>
        <v>24</v>
      </c>
      <c r="I53" s="22">
        <f t="shared" si="15"/>
        <v>805</v>
      </c>
      <c r="J53" s="22">
        <f t="shared" si="5"/>
        <v>12</v>
      </c>
      <c r="K53" s="22">
        <f t="shared" si="18"/>
        <v>423</v>
      </c>
      <c r="L53" s="21">
        <f t="shared" si="20"/>
        <v>12</v>
      </c>
      <c r="M53" s="22">
        <f t="shared" si="10"/>
        <v>389</v>
      </c>
    </row>
    <row r="54" spans="1:13" ht="12.75">
      <c r="A54" s="33" t="s">
        <v>86</v>
      </c>
      <c r="B54" s="22">
        <f t="shared" si="9"/>
        <v>53</v>
      </c>
      <c r="C54" s="22">
        <f t="shared" si="16"/>
        <v>1925</v>
      </c>
      <c r="D54" s="22">
        <f t="shared" si="19"/>
        <v>13</v>
      </c>
      <c r="E54" s="22">
        <f t="shared" si="14"/>
        <v>477</v>
      </c>
      <c r="F54" s="22">
        <f t="shared" si="17"/>
        <v>312</v>
      </c>
      <c r="G54" s="22">
        <f t="shared" si="13"/>
        <v>11401</v>
      </c>
      <c r="H54" s="22">
        <f t="shared" si="21"/>
        <v>24</v>
      </c>
      <c r="I54" s="22">
        <f t="shared" si="15"/>
        <v>829</v>
      </c>
      <c r="J54" s="22">
        <f t="shared" si="5"/>
        <v>12</v>
      </c>
      <c r="K54" s="22">
        <f t="shared" si="18"/>
        <v>435</v>
      </c>
      <c r="L54" s="21">
        <f t="shared" si="20"/>
        <v>12</v>
      </c>
      <c r="M54" s="22">
        <f t="shared" si="10"/>
        <v>401</v>
      </c>
    </row>
    <row r="55" spans="1:13" ht="12.75">
      <c r="A55" s="33" t="s">
        <v>87</v>
      </c>
      <c r="B55" s="22">
        <f t="shared" si="9"/>
        <v>53</v>
      </c>
      <c r="C55" s="22">
        <f t="shared" si="16"/>
        <v>1978</v>
      </c>
      <c r="D55" s="22">
        <f t="shared" si="19"/>
        <v>13</v>
      </c>
      <c r="E55" s="22">
        <f t="shared" si="14"/>
        <v>490</v>
      </c>
      <c r="F55" s="22">
        <f t="shared" si="17"/>
        <v>312</v>
      </c>
      <c r="G55" s="22">
        <f t="shared" si="13"/>
        <v>11713</v>
      </c>
      <c r="H55" s="22">
        <f t="shared" si="21"/>
        <v>24</v>
      </c>
      <c r="I55" s="22">
        <f t="shared" si="15"/>
        <v>853</v>
      </c>
      <c r="J55" s="22">
        <f t="shared" si="5"/>
        <v>12</v>
      </c>
      <c r="K55" s="22">
        <f t="shared" si="18"/>
        <v>447</v>
      </c>
      <c r="L55" s="21">
        <f t="shared" si="20"/>
        <v>12</v>
      </c>
      <c r="M55" s="22">
        <f t="shared" si="10"/>
        <v>413</v>
      </c>
    </row>
    <row r="56" spans="1:13" ht="12.75">
      <c r="A56" s="33" t="s">
        <v>94</v>
      </c>
      <c r="B56" s="22">
        <f t="shared" si="9"/>
        <v>53</v>
      </c>
      <c r="C56" s="22">
        <f t="shared" si="16"/>
        <v>2031</v>
      </c>
      <c r="D56" s="22">
        <f t="shared" si="19"/>
        <v>13</v>
      </c>
      <c r="E56" s="22">
        <f t="shared" si="14"/>
        <v>503</v>
      </c>
      <c r="F56" s="22">
        <f t="shared" si="17"/>
        <v>312</v>
      </c>
      <c r="G56" s="22">
        <f t="shared" si="13"/>
        <v>12025</v>
      </c>
      <c r="H56" s="22">
        <f t="shared" si="21"/>
        <v>24</v>
      </c>
      <c r="I56" s="22">
        <f t="shared" si="15"/>
        <v>877</v>
      </c>
      <c r="J56" s="22">
        <f t="shared" si="5"/>
        <v>12</v>
      </c>
      <c r="K56" s="22">
        <f t="shared" si="18"/>
        <v>459</v>
      </c>
      <c r="L56" s="21">
        <f t="shared" si="20"/>
        <v>12</v>
      </c>
      <c r="M56" s="22">
        <f t="shared" si="10"/>
        <v>425</v>
      </c>
    </row>
    <row r="57" spans="1:13" s="32" customFormat="1" ht="12.75">
      <c r="A57" s="31" t="s">
        <v>95</v>
      </c>
      <c r="B57" s="22">
        <f t="shared" si="9"/>
        <v>53</v>
      </c>
      <c r="C57" s="22">
        <f t="shared" si="16"/>
        <v>2084</v>
      </c>
      <c r="D57" s="22">
        <f t="shared" si="19"/>
        <v>13</v>
      </c>
      <c r="E57" s="22">
        <f t="shared" si="14"/>
        <v>516</v>
      </c>
      <c r="F57" s="22">
        <f t="shared" si="17"/>
        <v>312</v>
      </c>
      <c r="G57" s="22">
        <f t="shared" si="13"/>
        <v>12337</v>
      </c>
      <c r="H57" s="22">
        <f t="shared" si="21"/>
        <v>24</v>
      </c>
      <c r="I57" s="22">
        <f t="shared" si="15"/>
        <v>901</v>
      </c>
      <c r="J57" s="22">
        <f t="shared" si="5"/>
        <v>12</v>
      </c>
      <c r="K57" s="22">
        <f t="shared" si="18"/>
        <v>471</v>
      </c>
      <c r="L57" s="21">
        <f t="shared" si="20"/>
        <v>12</v>
      </c>
      <c r="M57" s="22">
        <f t="shared" si="10"/>
        <v>437</v>
      </c>
    </row>
    <row r="58" spans="1:13" ht="12.75">
      <c r="A58" s="33" t="s">
        <v>88</v>
      </c>
      <c r="B58" s="22">
        <f t="shared" si="9"/>
        <v>53</v>
      </c>
      <c r="C58" s="22">
        <f t="shared" si="16"/>
        <v>2137</v>
      </c>
      <c r="D58" s="22">
        <f t="shared" si="19"/>
        <v>13</v>
      </c>
      <c r="E58" s="22">
        <f t="shared" si="14"/>
        <v>529</v>
      </c>
      <c r="F58" s="22">
        <f t="shared" si="17"/>
        <v>0</v>
      </c>
      <c r="G58" s="22">
        <f t="shared" si="13"/>
        <v>12337</v>
      </c>
      <c r="H58" s="22">
        <f t="shared" si="21"/>
        <v>24</v>
      </c>
      <c r="I58" s="22">
        <f t="shared" si="15"/>
        <v>925</v>
      </c>
      <c r="J58" s="22">
        <f t="shared" si="5"/>
        <v>12</v>
      </c>
      <c r="K58" s="22">
        <f t="shared" si="18"/>
        <v>483</v>
      </c>
      <c r="L58" s="21">
        <f t="shared" si="20"/>
        <v>12</v>
      </c>
      <c r="M58" s="22">
        <f t="shared" si="10"/>
        <v>449</v>
      </c>
    </row>
    <row r="59" spans="1:13" ht="12.75">
      <c r="A59" s="33" t="s">
        <v>89</v>
      </c>
      <c r="B59" s="22">
        <f t="shared" si="9"/>
        <v>53</v>
      </c>
      <c r="C59" s="22">
        <f t="shared" si="16"/>
        <v>2190</v>
      </c>
      <c r="D59" s="22">
        <f t="shared" si="19"/>
        <v>0</v>
      </c>
      <c r="E59" s="22">
        <f t="shared" si="14"/>
        <v>529</v>
      </c>
      <c r="F59" s="22">
        <f t="shared" si="17"/>
        <v>312</v>
      </c>
      <c r="G59" s="22">
        <f t="shared" si="13"/>
        <v>12649</v>
      </c>
      <c r="H59" s="22">
        <f t="shared" si="21"/>
        <v>24</v>
      </c>
      <c r="I59" s="22">
        <f t="shared" si="15"/>
        <v>949</v>
      </c>
      <c r="J59" s="22">
        <f t="shared" si="5"/>
        <v>12</v>
      </c>
      <c r="K59" s="22">
        <f t="shared" si="18"/>
        <v>495</v>
      </c>
      <c r="L59" s="21">
        <f t="shared" si="20"/>
        <v>12</v>
      </c>
      <c r="M59" s="22">
        <f t="shared" si="10"/>
        <v>461</v>
      </c>
    </row>
    <row r="60" spans="1:13" ht="12.75">
      <c r="A60" s="33" t="s">
        <v>90</v>
      </c>
      <c r="B60" s="22">
        <f t="shared" si="9"/>
        <v>0</v>
      </c>
      <c r="C60" s="22">
        <f t="shared" si="16"/>
        <v>2190</v>
      </c>
      <c r="D60" s="22">
        <f t="shared" si="19"/>
        <v>13</v>
      </c>
      <c r="E60" s="22">
        <f t="shared" si="14"/>
        <v>542</v>
      </c>
      <c r="F60" s="22">
        <f t="shared" si="17"/>
        <v>312</v>
      </c>
      <c r="G60" s="22">
        <f aca="true" t="shared" si="22" ref="G60:G65">F60+G59</f>
        <v>12961</v>
      </c>
      <c r="H60" s="22">
        <f t="shared" si="21"/>
        <v>0</v>
      </c>
      <c r="I60" s="22">
        <f aca="true" t="shared" si="23" ref="I60:I65">H60+I59</f>
        <v>949</v>
      </c>
      <c r="J60" s="22">
        <f t="shared" si="5"/>
        <v>0</v>
      </c>
      <c r="K60" s="22">
        <f t="shared" si="18"/>
        <v>495</v>
      </c>
      <c r="L60" s="21">
        <f t="shared" si="20"/>
        <v>12</v>
      </c>
      <c r="M60" s="22">
        <f t="shared" si="10"/>
        <v>473</v>
      </c>
    </row>
    <row r="61" spans="1:13" s="32" customFormat="1" ht="12.75">
      <c r="A61" s="31" t="s">
        <v>91</v>
      </c>
      <c r="B61" s="22">
        <f t="shared" si="9"/>
        <v>53</v>
      </c>
      <c r="C61" s="22">
        <f t="shared" si="16"/>
        <v>2243</v>
      </c>
      <c r="D61" s="22">
        <f t="shared" si="19"/>
        <v>13</v>
      </c>
      <c r="E61" s="22">
        <f aca="true" t="shared" si="24" ref="E61:E66">D61+E60</f>
        <v>555</v>
      </c>
      <c r="F61" s="22">
        <f t="shared" si="17"/>
        <v>312</v>
      </c>
      <c r="G61" s="22">
        <f t="shared" si="22"/>
        <v>13273</v>
      </c>
      <c r="H61" s="22">
        <f t="shared" si="21"/>
        <v>24</v>
      </c>
      <c r="I61" s="22">
        <f t="shared" si="23"/>
        <v>973</v>
      </c>
      <c r="J61" s="22">
        <f t="shared" si="5"/>
        <v>12</v>
      </c>
      <c r="K61" s="22">
        <f t="shared" si="18"/>
        <v>507</v>
      </c>
      <c r="L61" s="21">
        <f t="shared" si="20"/>
        <v>12</v>
      </c>
      <c r="M61" s="22">
        <f t="shared" si="10"/>
        <v>485</v>
      </c>
    </row>
    <row r="62" spans="1:13" ht="12.75">
      <c r="A62" s="37" t="s">
        <v>19</v>
      </c>
      <c r="B62" s="22">
        <f t="shared" si="9"/>
        <v>53</v>
      </c>
      <c r="C62" s="22">
        <f t="shared" si="16"/>
        <v>2296</v>
      </c>
      <c r="D62" s="22">
        <f t="shared" si="19"/>
        <v>13</v>
      </c>
      <c r="E62" s="22">
        <f t="shared" si="24"/>
        <v>568</v>
      </c>
      <c r="F62" s="22">
        <f t="shared" si="17"/>
        <v>312</v>
      </c>
      <c r="G62" s="22">
        <f t="shared" si="22"/>
        <v>13585</v>
      </c>
      <c r="H62" s="22">
        <f t="shared" si="21"/>
        <v>24</v>
      </c>
      <c r="I62" s="22">
        <f t="shared" si="23"/>
        <v>997</v>
      </c>
      <c r="J62" s="22">
        <f t="shared" si="5"/>
        <v>12</v>
      </c>
      <c r="K62" s="22">
        <f t="shared" si="18"/>
        <v>519</v>
      </c>
      <c r="L62" s="21"/>
      <c r="M62" s="22">
        <f aca="true" t="shared" si="25" ref="M62:M67">L62+M61</f>
        <v>485</v>
      </c>
    </row>
    <row r="63" spans="1:13" ht="12.75">
      <c r="A63" s="37" t="s">
        <v>20</v>
      </c>
      <c r="B63" s="22">
        <f t="shared" si="9"/>
        <v>53</v>
      </c>
      <c r="C63" s="22">
        <f t="shared" si="16"/>
        <v>2349</v>
      </c>
      <c r="D63" s="22">
        <f t="shared" si="19"/>
        <v>13</v>
      </c>
      <c r="E63" s="22">
        <f t="shared" si="24"/>
        <v>581</v>
      </c>
      <c r="F63" s="22">
        <f t="shared" si="17"/>
        <v>312</v>
      </c>
      <c r="G63" s="22">
        <f t="shared" si="22"/>
        <v>13897</v>
      </c>
      <c r="H63" s="22">
        <f t="shared" si="21"/>
        <v>24</v>
      </c>
      <c r="I63" s="22">
        <f t="shared" si="23"/>
        <v>1021</v>
      </c>
      <c r="J63" s="22">
        <f t="shared" si="5"/>
        <v>12</v>
      </c>
      <c r="K63" s="22">
        <f t="shared" si="18"/>
        <v>531</v>
      </c>
      <c r="L63" s="21">
        <v>12</v>
      </c>
      <c r="M63" s="22">
        <f t="shared" si="25"/>
        <v>497</v>
      </c>
    </row>
    <row r="64" spans="1:13" ht="12.75">
      <c r="A64" s="37" t="s">
        <v>21</v>
      </c>
      <c r="B64" s="22">
        <f t="shared" si="9"/>
        <v>53</v>
      </c>
      <c r="C64" s="22">
        <f t="shared" si="16"/>
        <v>2402</v>
      </c>
      <c r="D64" s="22">
        <f t="shared" si="19"/>
        <v>13</v>
      </c>
      <c r="E64" s="22">
        <f t="shared" si="24"/>
        <v>594</v>
      </c>
      <c r="F64" s="22">
        <f t="shared" si="17"/>
        <v>312</v>
      </c>
      <c r="G64" s="22">
        <f t="shared" si="22"/>
        <v>14209</v>
      </c>
      <c r="H64" s="22">
        <f t="shared" si="21"/>
        <v>24</v>
      </c>
      <c r="I64" s="22">
        <f t="shared" si="23"/>
        <v>1045</v>
      </c>
      <c r="J64" s="22">
        <f t="shared" si="5"/>
        <v>12</v>
      </c>
      <c r="K64" s="22">
        <f t="shared" si="18"/>
        <v>543</v>
      </c>
      <c r="L64" s="21">
        <f aca="true" t="shared" si="26" ref="L64:L70">L63</f>
        <v>12</v>
      </c>
      <c r="M64" s="22">
        <f t="shared" si="25"/>
        <v>509</v>
      </c>
    </row>
    <row r="65" spans="1:13" ht="12.75">
      <c r="A65" s="37" t="s">
        <v>22</v>
      </c>
      <c r="B65" s="22">
        <f t="shared" si="9"/>
        <v>53</v>
      </c>
      <c r="C65" s="22">
        <f t="shared" si="16"/>
        <v>2455</v>
      </c>
      <c r="D65" s="22">
        <f t="shared" si="19"/>
        <v>13</v>
      </c>
      <c r="E65" s="22">
        <f t="shared" si="24"/>
        <v>607</v>
      </c>
      <c r="F65" s="22">
        <f t="shared" si="17"/>
        <v>312</v>
      </c>
      <c r="G65" s="22">
        <f t="shared" si="22"/>
        <v>14521</v>
      </c>
      <c r="H65" s="22">
        <f t="shared" si="21"/>
        <v>24</v>
      </c>
      <c r="I65" s="22">
        <f t="shared" si="23"/>
        <v>1069</v>
      </c>
      <c r="J65" s="22">
        <f t="shared" si="5"/>
        <v>12</v>
      </c>
      <c r="K65" s="22">
        <f t="shared" si="18"/>
        <v>555</v>
      </c>
      <c r="L65" s="21">
        <f t="shared" si="26"/>
        <v>12</v>
      </c>
      <c r="M65" s="22">
        <f t="shared" si="25"/>
        <v>521</v>
      </c>
    </row>
    <row r="66" spans="1:13" ht="12.75">
      <c r="A66" s="31" t="s">
        <v>23</v>
      </c>
      <c r="B66" s="22">
        <f t="shared" si="9"/>
        <v>53</v>
      </c>
      <c r="C66" s="22">
        <f aca="true" t="shared" si="27" ref="C66:C72">B66+C65</f>
        <v>2508</v>
      </c>
      <c r="D66" s="22">
        <f t="shared" si="19"/>
        <v>13</v>
      </c>
      <c r="E66" s="22">
        <f t="shared" si="24"/>
        <v>620</v>
      </c>
      <c r="F66" s="22">
        <f>H68*13</f>
        <v>312</v>
      </c>
      <c r="G66" s="22">
        <f>F66+G65</f>
        <v>14833</v>
      </c>
      <c r="H66" s="22">
        <f t="shared" si="21"/>
        <v>24</v>
      </c>
      <c r="I66" s="22">
        <f>H66+I65</f>
        <v>1093</v>
      </c>
      <c r="J66" s="22">
        <f t="shared" si="5"/>
        <v>12</v>
      </c>
      <c r="K66" s="22">
        <f t="shared" si="18"/>
        <v>567</v>
      </c>
      <c r="L66" s="21">
        <f t="shared" si="26"/>
        <v>12</v>
      </c>
      <c r="M66" s="22">
        <f t="shared" si="25"/>
        <v>533</v>
      </c>
    </row>
    <row r="67" spans="1:13" ht="12.75">
      <c r="A67" s="37" t="s">
        <v>24</v>
      </c>
      <c r="B67" s="22">
        <f t="shared" si="9"/>
        <v>53</v>
      </c>
      <c r="C67" s="22">
        <f t="shared" si="27"/>
        <v>2561</v>
      </c>
      <c r="D67" s="22">
        <f t="shared" si="19"/>
        <v>13</v>
      </c>
      <c r="E67" s="22">
        <f aca="true" t="shared" si="28" ref="E67:E72">D67+E66</f>
        <v>633</v>
      </c>
      <c r="F67" s="22">
        <f>H69*13</f>
        <v>312</v>
      </c>
      <c r="G67" s="22">
        <f>F67+G66</f>
        <v>15145</v>
      </c>
      <c r="H67" s="22">
        <f t="shared" si="21"/>
        <v>24</v>
      </c>
      <c r="I67" s="22">
        <f>H67+I66</f>
        <v>1117</v>
      </c>
      <c r="J67" s="22">
        <f aca="true" t="shared" si="29" ref="J67:J72">L69</f>
        <v>12</v>
      </c>
      <c r="K67" s="22">
        <f aca="true" t="shared" si="30" ref="K67:K72">J67+K66</f>
        <v>579</v>
      </c>
      <c r="L67" s="21">
        <f t="shared" si="26"/>
        <v>12</v>
      </c>
      <c r="M67" s="22">
        <f t="shared" si="25"/>
        <v>545</v>
      </c>
    </row>
    <row r="68" spans="1:13" ht="12.75">
      <c r="A68" s="37" t="s">
        <v>25</v>
      </c>
      <c r="B68" s="22">
        <f t="shared" si="9"/>
        <v>53</v>
      </c>
      <c r="C68" s="22">
        <f t="shared" si="27"/>
        <v>2614</v>
      </c>
      <c r="D68" s="22">
        <f>INT(L71*1.1+0.5)</f>
        <v>13</v>
      </c>
      <c r="E68" s="22">
        <f t="shared" si="28"/>
        <v>646</v>
      </c>
      <c r="F68" s="22"/>
      <c r="G68" s="22"/>
      <c r="H68" s="22">
        <f>L70*INT(I$7/M$7+0.5)</f>
        <v>24</v>
      </c>
      <c r="I68" s="22">
        <f>H68+I67</f>
        <v>1141</v>
      </c>
      <c r="J68" s="22">
        <f t="shared" si="29"/>
        <v>12</v>
      </c>
      <c r="K68" s="22">
        <f t="shared" si="30"/>
        <v>591</v>
      </c>
      <c r="L68" s="21">
        <f t="shared" si="26"/>
        <v>12</v>
      </c>
      <c r="M68" s="22">
        <f aca="true" t="shared" si="31" ref="M68:M74">L68+M67</f>
        <v>557</v>
      </c>
    </row>
    <row r="69" spans="1:13" ht="12.75">
      <c r="A69" s="37" t="s">
        <v>26</v>
      </c>
      <c r="B69" s="22">
        <f t="shared" si="9"/>
        <v>53</v>
      </c>
      <c r="C69" s="22">
        <f t="shared" si="27"/>
        <v>2667</v>
      </c>
      <c r="D69" s="22">
        <f>INT(L72*1.1+0.5)</f>
        <v>13</v>
      </c>
      <c r="E69" s="22">
        <f t="shared" si="28"/>
        <v>659</v>
      </c>
      <c r="F69" s="22"/>
      <c r="G69" s="22"/>
      <c r="H69" s="22">
        <f>L71*INT(I$7/M$7+0.5)</f>
        <v>24</v>
      </c>
      <c r="I69" s="22">
        <f>H69+I68</f>
        <v>1165</v>
      </c>
      <c r="J69" s="22">
        <f t="shared" si="29"/>
        <v>12</v>
      </c>
      <c r="K69" s="22">
        <f t="shared" si="30"/>
        <v>603</v>
      </c>
      <c r="L69" s="21">
        <f t="shared" si="26"/>
        <v>12</v>
      </c>
      <c r="M69" s="22">
        <f t="shared" si="31"/>
        <v>569</v>
      </c>
    </row>
    <row r="70" spans="1:13" ht="12.75">
      <c r="A70" s="31" t="s">
        <v>27</v>
      </c>
      <c r="B70" s="22">
        <f t="shared" si="9"/>
        <v>53</v>
      </c>
      <c r="C70" s="22">
        <f t="shared" si="27"/>
        <v>2720</v>
      </c>
      <c r="D70" s="22">
        <f>INT(L73*1.1+0.5)</f>
        <v>13</v>
      </c>
      <c r="E70" s="22">
        <f t="shared" si="28"/>
        <v>672</v>
      </c>
      <c r="J70" s="22">
        <f t="shared" si="29"/>
        <v>12</v>
      </c>
      <c r="K70" s="22">
        <f t="shared" si="30"/>
        <v>615</v>
      </c>
      <c r="L70" s="21">
        <f t="shared" si="26"/>
        <v>12</v>
      </c>
      <c r="M70" s="22">
        <f t="shared" si="31"/>
        <v>581</v>
      </c>
    </row>
    <row r="71" spans="1:13" ht="12.75">
      <c r="A71" s="37" t="s">
        <v>28</v>
      </c>
      <c r="B71" s="22">
        <f t="shared" si="9"/>
        <v>53</v>
      </c>
      <c r="C71" s="22">
        <f t="shared" si="27"/>
        <v>2773</v>
      </c>
      <c r="D71" s="22">
        <f>INT(L74*1.1+0.5)</f>
        <v>13</v>
      </c>
      <c r="E71" s="22">
        <f t="shared" si="28"/>
        <v>685</v>
      </c>
      <c r="J71" s="22">
        <f t="shared" si="29"/>
        <v>12</v>
      </c>
      <c r="K71" s="22">
        <f t="shared" si="30"/>
        <v>627</v>
      </c>
      <c r="L71" s="21">
        <f aca="true" t="shared" si="32" ref="L71:L78">L70</f>
        <v>12</v>
      </c>
      <c r="M71" s="22">
        <f t="shared" si="31"/>
        <v>593</v>
      </c>
    </row>
    <row r="72" spans="1:13" ht="12.75">
      <c r="A72" s="37" t="s">
        <v>29</v>
      </c>
      <c r="B72" s="22">
        <f t="shared" si="9"/>
        <v>53</v>
      </c>
      <c r="C72" s="22">
        <f t="shared" si="27"/>
        <v>2826</v>
      </c>
      <c r="D72" s="22">
        <f>INT(L75*1.1+0.5)</f>
        <v>13</v>
      </c>
      <c r="E72" s="22">
        <f t="shared" si="28"/>
        <v>698</v>
      </c>
      <c r="J72" s="22">
        <f t="shared" si="29"/>
        <v>12</v>
      </c>
      <c r="K72" s="22">
        <f t="shared" si="30"/>
        <v>639</v>
      </c>
      <c r="L72" s="21">
        <f t="shared" si="32"/>
        <v>12</v>
      </c>
      <c r="M72" s="22">
        <f t="shared" si="31"/>
        <v>605</v>
      </c>
    </row>
    <row r="73" spans="1:13" ht="12.75">
      <c r="A73" s="37" t="s">
        <v>30</v>
      </c>
      <c r="B73" s="22"/>
      <c r="C73" s="22"/>
      <c r="D73" s="22"/>
      <c r="E73" s="22"/>
      <c r="J73" s="22">
        <f aca="true" t="shared" si="33" ref="J73:J78">L75</f>
        <v>12</v>
      </c>
      <c r="K73" s="22">
        <f aca="true" t="shared" si="34" ref="K73:K78">J73+K72</f>
        <v>651</v>
      </c>
      <c r="L73" s="21">
        <f t="shared" si="32"/>
        <v>12</v>
      </c>
      <c r="M73" s="22">
        <f t="shared" si="31"/>
        <v>617</v>
      </c>
    </row>
    <row r="74" spans="1:13" ht="12.75">
      <c r="A74" s="31" t="s">
        <v>31</v>
      </c>
      <c r="B74" s="22"/>
      <c r="C74" s="22"/>
      <c r="J74" s="22">
        <f t="shared" si="33"/>
        <v>12</v>
      </c>
      <c r="K74" s="22">
        <f t="shared" si="34"/>
        <v>663</v>
      </c>
      <c r="L74" s="21">
        <f t="shared" si="32"/>
        <v>12</v>
      </c>
      <c r="M74" s="22">
        <f t="shared" si="31"/>
        <v>629</v>
      </c>
    </row>
    <row r="75" spans="1:13" ht="12.75">
      <c r="A75" s="37" t="s">
        <v>58</v>
      </c>
      <c r="B75" s="22"/>
      <c r="C75" s="22"/>
      <c r="J75" s="22">
        <f t="shared" si="33"/>
        <v>12</v>
      </c>
      <c r="K75" s="22">
        <f t="shared" si="34"/>
        <v>675</v>
      </c>
      <c r="L75" s="21">
        <f t="shared" si="32"/>
        <v>12</v>
      </c>
      <c r="M75" s="22">
        <f aca="true" t="shared" si="35" ref="M75:M81">L75+M74</f>
        <v>641</v>
      </c>
    </row>
    <row r="76" spans="1:13" ht="12.75">
      <c r="A76" s="37" t="s">
        <v>59</v>
      </c>
      <c r="B76" s="22"/>
      <c r="C76" s="22"/>
      <c r="J76" s="22">
        <f t="shared" si="33"/>
        <v>12</v>
      </c>
      <c r="K76" s="22">
        <f t="shared" si="34"/>
        <v>687</v>
      </c>
      <c r="L76" s="21">
        <f t="shared" si="32"/>
        <v>12</v>
      </c>
      <c r="M76" s="22">
        <f t="shared" si="35"/>
        <v>653</v>
      </c>
    </row>
    <row r="77" spans="1:13" ht="12.75">
      <c r="A77" s="37" t="s">
        <v>60</v>
      </c>
      <c r="B77" s="22"/>
      <c r="C77" s="22"/>
      <c r="J77" s="22">
        <f t="shared" si="33"/>
        <v>0</v>
      </c>
      <c r="K77" s="22">
        <f t="shared" si="34"/>
        <v>687</v>
      </c>
      <c r="L77" s="21">
        <f t="shared" si="32"/>
        <v>12</v>
      </c>
      <c r="M77" s="22">
        <f t="shared" si="35"/>
        <v>665</v>
      </c>
    </row>
    <row r="78" spans="1:13" ht="12.75">
      <c r="A78" s="31" t="s">
        <v>61</v>
      </c>
      <c r="B78" s="22"/>
      <c r="C78" s="22"/>
      <c r="J78" s="22">
        <f t="shared" si="33"/>
        <v>12</v>
      </c>
      <c r="K78" s="22">
        <f t="shared" si="34"/>
        <v>699</v>
      </c>
      <c r="L78" s="21">
        <f t="shared" si="32"/>
        <v>12</v>
      </c>
      <c r="M78" s="22">
        <f t="shared" si="35"/>
        <v>677</v>
      </c>
    </row>
    <row r="79" spans="1:13" ht="12.75">
      <c r="A79" s="35" t="s">
        <v>0</v>
      </c>
      <c r="B79" s="22"/>
      <c r="C79" s="22"/>
      <c r="J79" s="22"/>
      <c r="K79" s="22"/>
      <c r="L79" s="21"/>
      <c r="M79" s="22">
        <f t="shared" si="35"/>
        <v>677</v>
      </c>
    </row>
    <row r="80" spans="1:13" ht="12.75">
      <c r="A80" s="37" t="s">
        <v>62</v>
      </c>
      <c r="B80" s="22"/>
      <c r="J80" s="22"/>
      <c r="K80" s="22"/>
      <c r="L80" s="21">
        <v>12</v>
      </c>
      <c r="M80" s="22">
        <f t="shared" si="35"/>
        <v>689</v>
      </c>
    </row>
    <row r="81" spans="1:13" ht="12.75">
      <c r="A81" s="37" t="s">
        <v>63</v>
      </c>
      <c r="B81" s="22"/>
      <c r="L81" s="21">
        <f>L80</f>
        <v>12</v>
      </c>
      <c r="M81" s="22">
        <f t="shared" si="35"/>
        <v>701</v>
      </c>
    </row>
    <row r="82" spans="1:13" ht="12.75">
      <c r="A82" s="37" t="s">
        <v>64</v>
      </c>
      <c r="L82" s="21"/>
      <c r="M82" s="22"/>
    </row>
    <row r="83" spans="1:13" ht="12.75">
      <c r="A83" s="31" t="s">
        <v>92</v>
      </c>
      <c r="L83" s="21"/>
      <c r="M83" s="22"/>
    </row>
    <row r="84" spans="1:13" ht="12.75">
      <c r="A84" s="37" t="s">
        <v>65</v>
      </c>
      <c r="L84" s="21"/>
      <c r="M84" s="22"/>
    </row>
    <row r="85" spans="1:13" ht="12.75">
      <c r="A85" s="37" t="s">
        <v>66</v>
      </c>
      <c r="L85" s="21"/>
      <c r="M85" s="22"/>
    </row>
    <row r="86" spans="1:13" ht="12.75">
      <c r="A86" s="37" t="s">
        <v>67</v>
      </c>
      <c r="L86" s="21"/>
      <c r="M86" s="22"/>
    </row>
    <row r="87" spans="1:13" ht="12.75">
      <c r="A87" s="31" t="s">
        <v>68</v>
      </c>
      <c r="L87" s="21"/>
      <c r="M87" s="22"/>
    </row>
  </sheetData>
  <printOptions/>
  <pageMargins left="0.78" right="0.78" top="1" bottom="1" header="0.512" footer="0.512"/>
  <pageSetup fitToHeight="1" fitToWidth="1" orientation="portrait" paperSize="9" scale="53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workbookViewId="0" topLeftCell="A1">
      <selection activeCell="B47" sqref="B47"/>
    </sheetView>
  </sheetViews>
  <sheetFormatPr defaultColWidth="11.19921875" defaultRowHeight="15" outlineLevelRow="1"/>
  <cols>
    <col min="1" max="1" width="15" style="1" customWidth="1"/>
    <col min="3" max="3" width="12.296875" style="0" customWidth="1"/>
    <col min="8" max="8" width="13.796875" style="0" customWidth="1"/>
    <col min="9" max="9" width="15.19921875" style="0" customWidth="1"/>
    <col min="12" max="12" width="12" style="0" customWidth="1"/>
  </cols>
  <sheetData>
    <row r="1" ht="12.75">
      <c r="A1" s="2" t="s">
        <v>44</v>
      </c>
    </row>
    <row r="2" spans="1:2" ht="12.75">
      <c r="A2" s="1" t="s">
        <v>115</v>
      </c>
      <c r="B2" t="s">
        <v>103</v>
      </c>
    </row>
    <row r="4" ht="12.75">
      <c r="A4" s="2" t="s">
        <v>99</v>
      </c>
    </row>
    <row r="5" ht="12.75">
      <c r="A5" s="2"/>
    </row>
    <row r="6" spans="1:13" ht="12.75">
      <c r="A6" s="2" t="s">
        <v>102</v>
      </c>
      <c r="B6">
        <v>1.05</v>
      </c>
      <c r="D6">
        <v>1.05</v>
      </c>
      <c r="F6">
        <v>1.05</v>
      </c>
      <c r="H6">
        <v>1.05</v>
      </c>
      <c r="M6">
        <v>1.1</v>
      </c>
    </row>
    <row r="7" spans="1:13" ht="12.75">
      <c r="A7" s="2" t="s">
        <v>101</v>
      </c>
      <c r="B7">
        <f>INT(D7*4*B6+0.5)</f>
        <v>2793</v>
      </c>
      <c r="D7">
        <f>INT(M7*D6+0.5)</f>
        <v>665</v>
      </c>
      <c r="F7">
        <f>INT(H7*12*F6+0.5)</f>
        <v>14918</v>
      </c>
      <c r="H7">
        <f>INT((M7+495)*H6+0.5)</f>
        <v>1184</v>
      </c>
      <c r="M7">
        <f>INT(576*M6)</f>
        <v>633</v>
      </c>
    </row>
    <row r="8" spans="1:13" ht="12.75">
      <c r="A8" s="2"/>
      <c r="B8" s="8" t="s">
        <v>110</v>
      </c>
      <c r="C8" s="8" t="s">
        <v>108</v>
      </c>
      <c r="D8" s="8" t="s">
        <v>110</v>
      </c>
      <c r="E8" s="8" t="s">
        <v>108</v>
      </c>
      <c r="F8" s="8" t="s">
        <v>110</v>
      </c>
      <c r="G8" s="8" t="s">
        <v>108</v>
      </c>
      <c r="H8" s="8" t="s">
        <v>109</v>
      </c>
      <c r="I8" s="8" t="s">
        <v>108</v>
      </c>
      <c r="J8" s="8" t="s">
        <v>110</v>
      </c>
      <c r="K8" s="8" t="s">
        <v>109</v>
      </c>
      <c r="L8" s="8" t="s">
        <v>110</v>
      </c>
      <c r="M8" s="8" t="s">
        <v>108</v>
      </c>
    </row>
    <row r="9" spans="1:13" ht="12.75">
      <c r="A9" s="4" t="s">
        <v>104</v>
      </c>
      <c r="B9" s="10" t="s">
        <v>41</v>
      </c>
      <c r="C9" s="10" t="s">
        <v>111</v>
      </c>
      <c r="D9" s="10" t="s">
        <v>42</v>
      </c>
      <c r="E9" s="10" t="s">
        <v>112</v>
      </c>
      <c r="F9" s="10" t="s">
        <v>105</v>
      </c>
      <c r="G9" s="10" t="s">
        <v>97</v>
      </c>
      <c r="H9" s="10" t="s">
        <v>106</v>
      </c>
      <c r="I9" s="10" t="s">
        <v>113</v>
      </c>
      <c r="J9" s="10" t="s">
        <v>43</v>
      </c>
      <c r="K9" s="10" t="s">
        <v>107</v>
      </c>
      <c r="L9" s="10" t="s">
        <v>114</v>
      </c>
      <c r="M9" s="10" t="s">
        <v>114</v>
      </c>
    </row>
    <row r="10" spans="1:10" s="3" customFormat="1" ht="12.75">
      <c r="A10" s="4" t="s">
        <v>45</v>
      </c>
      <c r="B10" s="3">
        <f>INT(((L14*1.1)*4)/10+0.5)*10</f>
        <v>70</v>
      </c>
      <c r="C10" s="3">
        <f>B10</f>
        <v>70</v>
      </c>
      <c r="D10" s="3">
        <f>INT((L14*1.1)/10+0.5)*10</f>
        <v>20</v>
      </c>
      <c r="E10" s="3">
        <f>D10</f>
        <v>20</v>
      </c>
      <c r="F10" s="3">
        <f>L14*13</f>
        <v>195</v>
      </c>
      <c r="G10" s="3">
        <f>F10</f>
        <v>195</v>
      </c>
      <c r="J10" s="3">
        <f>INT((L14+1)/10+0.5)*10</f>
        <v>20</v>
      </c>
    </row>
    <row r="11" spans="1:9" ht="12.75" hidden="1" outlineLevel="1">
      <c r="A11" s="5" t="s">
        <v>47</v>
      </c>
      <c r="C11">
        <f>B11+C10</f>
        <v>70</v>
      </c>
      <c r="E11">
        <f>D11+E10</f>
        <v>20</v>
      </c>
      <c r="G11">
        <f>F11+G10</f>
        <v>195</v>
      </c>
      <c r="H11">
        <v>5</v>
      </c>
      <c r="I11">
        <f>H11+I10</f>
        <v>5</v>
      </c>
    </row>
    <row r="12" spans="1:11" ht="12.75" hidden="1" outlineLevel="1">
      <c r="A12" s="5" t="s">
        <v>48</v>
      </c>
      <c r="C12">
        <f aca="true" t="shared" si="0" ref="C12:C61">B12+C11</f>
        <v>70</v>
      </c>
      <c r="E12">
        <f aca="true" t="shared" si="1" ref="E12:E61">D12+E11</f>
        <v>20</v>
      </c>
      <c r="G12">
        <f aca="true" t="shared" si="2" ref="G12:G60">F12+G11</f>
        <v>195</v>
      </c>
      <c r="H12">
        <v>5</v>
      </c>
      <c r="I12">
        <f>H12+I11</f>
        <v>10</v>
      </c>
      <c r="K12">
        <v>5</v>
      </c>
    </row>
    <row r="13" spans="1:11" ht="12.75" hidden="1" outlineLevel="1">
      <c r="A13" s="5" t="s">
        <v>49</v>
      </c>
      <c r="C13">
        <f t="shared" si="0"/>
        <v>70</v>
      </c>
      <c r="E13">
        <f t="shared" si="1"/>
        <v>20</v>
      </c>
      <c r="G13">
        <f t="shared" si="2"/>
        <v>195</v>
      </c>
      <c r="H13">
        <v>5</v>
      </c>
      <c r="I13">
        <f aca="true" t="shared" si="3" ref="I13:I61">H13+I12</f>
        <v>15</v>
      </c>
      <c r="K13">
        <v>5</v>
      </c>
    </row>
    <row r="14" spans="1:13" s="3" customFormat="1" ht="12.75" collapsed="1">
      <c r="A14" s="4" t="s">
        <v>98</v>
      </c>
      <c r="B14" s="3">
        <f>INT(((L18+2)*4)/10+0.5)*10</f>
        <v>110</v>
      </c>
      <c r="C14">
        <f t="shared" si="0"/>
        <v>180</v>
      </c>
      <c r="D14" s="3">
        <f>INT((L18+1)/10+0.5)*10</f>
        <v>30</v>
      </c>
      <c r="E14">
        <f t="shared" si="1"/>
        <v>50</v>
      </c>
      <c r="F14" s="3">
        <f>SUM(H15:H18)*13</f>
        <v>455</v>
      </c>
      <c r="G14">
        <f t="shared" si="2"/>
        <v>650</v>
      </c>
      <c r="H14" s="3">
        <v>5</v>
      </c>
      <c r="I14" s="3">
        <f t="shared" si="3"/>
        <v>20</v>
      </c>
      <c r="J14" s="3">
        <f>INT((L18+1)/10+0.5)*10</f>
        <v>30</v>
      </c>
      <c r="K14" s="3">
        <v>5</v>
      </c>
      <c r="L14" s="3">
        <f>K12+K13+K14</f>
        <v>15</v>
      </c>
      <c r="M14" s="3">
        <f>L14</f>
        <v>15</v>
      </c>
    </row>
    <row r="15" spans="1:11" ht="12.75" hidden="1" outlineLevel="1">
      <c r="A15" s="5" t="s">
        <v>50</v>
      </c>
      <c r="C15">
        <f t="shared" si="0"/>
        <v>180</v>
      </c>
      <c r="E15">
        <f t="shared" si="1"/>
        <v>50</v>
      </c>
      <c r="G15">
        <f t="shared" si="2"/>
        <v>650</v>
      </c>
      <c r="H15">
        <v>5</v>
      </c>
      <c r="I15">
        <f t="shared" si="3"/>
        <v>25</v>
      </c>
      <c r="K15">
        <v>5</v>
      </c>
    </row>
    <row r="16" spans="1:11" ht="12.75" hidden="1" outlineLevel="1">
      <c r="A16" s="5" t="s">
        <v>51</v>
      </c>
      <c r="C16">
        <f t="shared" si="0"/>
        <v>180</v>
      </c>
      <c r="E16">
        <f t="shared" si="1"/>
        <v>50</v>
      </c>
      <c r="G16">
        <f t="shared" si="2"/>
        <v>650</v>
      </c>
      <c r="H16">
        <v>10</v>
      </c>
      <c r="I16">
        <f t="shared" si="3"/>
        <v>35</v>
      </c>
      <c r="K16">
        <v>5</v>
      </c>
    </row>
    <row r="17" spans="1:11" ht="12.75" hidden="1" outlineLevel="1">
      <c r="A17" s="5" t="s">
        <v>52</v>
      </c>
      <c r="C17">
        <f t="shared" si="0"/>
        <v>180</v>
      </c>
      <c r="E17">
        <f t="shared" si="1"/>
        <v>50</v>
      </c>
      <c r="G17">
        <f t="shared" si="2"/>
        <v>650</v>
      </c>
      <c r="H17">
        <v>10</v>
      </c>
      <c r="I17">
        <f t="shared" si="3"/>
        <v>45</v>
      </c>
      <c r="K17">
        <v>8</v>
      </c>
    </row>
    <row r="18" spans="1:13" s="3" customFormat="1" ht="12.75" collapsed="1">
      <c r="A18" s="4" t="s">
        <v>53</v>
      </c>
      <c r="B18" s="3">
        <f>INT(((L22+2)*4)/10+0.5)*10</f>
        <v>150</v>
      </c>
      <c r="C18">
        <f t="shared" si="0"/>
        <v>330</v>
      </c>
      <c r="D18" s="3">
        <f>INT((L22+1)/10+0.5)*10</f>
        <v>40</v>
      </c>
      <c r="E18">
        <f t="shared" si="1"/>
        <v>90</v>
      </c>
      <c r="F18" s="3">
        <f>SUM(H19:H22)*13</f>
        <v>1170</v>
      </c>
      <c r="G18">
        <f t="shared" si="2"/>
        <v>1820</v>
      </c>
      <c r="H18" s="3">
        <v>10</v>
      </c>
      <c r="I18" s="3">
        <f t="shared" si="3"/>
        <v>55</v>
      </c>
      <c r="J18" s="3">
        <f>INT((L22+1)/10+0.5)*10</f>
        <v>40</v>
      </c>
      <c r="K18" s="3">
        <v>8</v>
      </c>
      <c r="L18" s="3">
        <f>K15+K16+K17+K18</f>
        <v>26</v>
      </c>
      <c r="M18" s="3">
        <f>L18+M14</f>
        <v>41</v>
      </c>
    </row>
    <row r="19" spans="1:11" ht="12.75" hidden="1" outlineLevel="1">
      <c r="A19" s="5" t="s">
        <v>54</v>
      </c>
      <c r="C19">
        <f t="shared" si="0"/>
        <v>330</v>
      </c>
      <c r="E19">
        <f t="shared" si="1"/>
        <v>90</v>
      </c>
      <c r="G19">
        <f t="shared" si="2"/>
        <v>1820</v>
      </c>
      <c r="H19">
        <v>20</v>
      </c>
      <c r="I19">
        <f t="shared" si="3"/>
        <v>75</v>
      </c>
      <c r="K19">
        <v>8</v>
      </c>
    </row>
    <row r="20" spans="1:11" ht="12.75" hidden="1" outlineLevel="1">
      <c r="A20" s="5" t="s">
        <v>55</v>
      </c>
      <c r="C20">
        <f t="shared" si="0"/>
        <v>330</v>
      </c>
      <c r="E20">
        <f t="shared" si="1"/>
        <v>90</v>
      </c>
      <c r="G20">
        <f t="shared" si="2"/>
        <v>1820</v>
      </c>
      <c r="H20">
        <v>20</v>
      </c>
      <c r="I20">
        <f t="shared" si="3"/>
        <v>95</v>
      </c>
      <c r="K20">
        <v>8</v>
      </c>
    </row>
    <row r="21" spans="1:11" ht="12.75" hidden="1" outlineLevel="1">
      <c r="A21" s="5" t="s">
        <v>56</v>
      </c>
      <c r="C21">
        <f t="shared" si="0"/>
        <v>330</v>
      </c>
      <c r="E21">
        <f t="shared" si="1"/>
        <v>90</v>
      </c>
      <c r="G21">
        <f t="shared" si="2"/>
        <v>1820</v>
      </c>
      <c r="H21">
        <v>20</v>
      </c>
      <c r="I21">
        <f t="shared" si="3"/>
        <v>115</v>
      </c>
      <c r="K21">
        <v>10</v>
      </c>
    </row>
    <row r="22" spans="1:13" s="3" customFormat="1" ht="12.75" collapsed="1">
      <c r="A22" s="4" t="s">
        <v>57</v>
      </c>
      <c r="B22" s="3">
        <f>INT(((L26+2)*4)/10+0.5)*10</f>
        <v>210</v>
      </c>
      <c r="C22">
        <f t="shared" si="0"/>
        <v>540</v>
      </c>
      <c r="D22" s="3">
        <f>INT((L26+1)/10+0.5)*10</f>
        <v>50</v>
      </c>
      <c r="E22">
        <f t="shared" si="1"/>
        <v>140</v>
      </c>
      <c r="F22" s="3">
        <f>SUM(H23:H26)*13</f>
        <v>1560</v>
      </c>
      <c r="G22">
        <f t="shared" si="2"/>
        <v>3380</v>
      </c>
      <c r="H22" s="3">
        <v>30</v>
      </c>
      <c r="I22" s="3">
        <f t="shared" si="3"/>
        <v>145</v>
      </c>
      <c r="J22" s="3">
        <f>INT((L26+1)/10+0.5)*10</f>
        <v>50</v>
      </c>
      <c r="K22" s="3">
        <v>10</v>
      </c>
      <c r="L22" s="3">
        <f>K19+K20+K21+K22</f>
        <v>36</v>
      </c>
      <c r="M22" s="3">
        <f>L22+M18</f>
        <v>77</v>
      </c>
    </row>
    <row r="23" spans="1:11" ht="12.75" hidden="1" outlineLevel="1">
      <c r="A23" s="5" t="s">
        <v>58</v>
      </c>
      <c r="C23">
        <f t="shared" si="0"/>
        <v>540</v>
      </c>
      <c r="E23">
        <f t="shared" si="1"/>
        <v>140</v>
      </c>
      <c r="G23">
        <f t="shared" si="2"/>
        <v>3380</v>
      </c>
      <c r="H23">
        <f>H22</f>
        <v>30</v>
      </c>
      <c r="I23">
        <f t="shared" si="3"/>
        <v>175</v>
      </c>
      <c r="K23">
        <v>10</v>
      </c>
    </row>
    <row r="24" spans="1:11" ht="12.75" hidden="1" outlineLevel="1">
      <c r="A24" s="5" t="s">
        <v>59</v>
      </c>
      <c r="C24">
        <f t="shared" si="0"/>
        <v>540</v>
      </c>
      <c r="E24">
        <f t="shared" si="1"/>
        <v>140</v>
      </c>
      <c r="G24">
        <f t="shared" si="2"/>
        <v>3380</v>
      </c>
      <c r="H24">
        <f aca="true" t="shared" si="4" ref="H24:H61">H23</f>
        <v>30</v>
      </c>
      <c r="I24">
        <f t="shared" si="3"/>
        <v>205</v>
      </c>
      <c r="K24">
        <v>10</v>
      </c>
    </row>
    <row r="25" spans="1:11" ht="12.75" hidden="1" outlineLevel="1">
      <c r="A25" s="5" t="s">
        <v>60</v>
      </c>
      <c r="C25">
        <f t="shared" si="0"/>
        <v>540</v>
      </c>
      <c r="E25">
        <f t="shared" si="1"/>
        <v>140</v>
      </c>
      <c r="G25">
        <f t="shared" si="2"/>
        <v>3380</v>
      </c>
      <c r="H25">
        <f t="shared" si="4"/>
        <v>30</v>
      </c>
      <c r="I25">
        <f t="shared" si="3"/>
        <v>235</v>
      </c>
      <c r="K25">
        <v>15</v>
      </c>
    </row>
    <row r="26" spans="1:13" s="3" customFormat="1" ht="12.75" collapsed="1">
      <c r="A26" s="4" t="s">
        <v>61</v>
      </c>
      <c r="B26" s="3">
        <f>INT(((L31+2)*4)/10+0.5)*10</f>
        <v>250</v>
      </c>
      <c r="C26">
        <f t="shared" si="0"/>
        <v>790</v>
      </c>
      <c r="D26" s="3">
        <f>INT((L31+1)/10+0.5)*10</f>
        <v>60</v>
      </c>
      <c r="E26">
        <f t="shared" si="1"/>
        <v>200</v>
      </c>
      <c r="F26" s="3">
        <f>SUM(H27:H31)*13</f>
        <v>1560</v>
      </c>
      <c r="G26">
        <f t="shared" si="2"/>
        <v>4940</v>
      </c>
      <c r="H26" s="3">
        <f t="shared" si="4"/>
        <v>30</v>
      </c>
      <c r="I26" s="3">
        <f t="shared" si="3"/>
        <v>265</v>
      </c>
      <c r="J26" s="3">
        <f>INT((L31+1)/10+0.5)*10</f>
        <v>60</v>
      </c>
      <c r="K26" s="3">
        <f>K25</f>
        <v>15</v>
      </c>
      <c r="L26" s="3">
        <f>SUM(K23:K26)</f>
        <v>50</v>
      </c>
      <c r="M26" s="3">
        <f>L26+M22</f>
        <v>127</v>
      </c>
    </row>
    <row r="27" spans="1:9" ht="12.75" hidden="1" outlineLevel="1">
      <c r="A27" s="6" t="s">
        <v>100</v>
      </c>
      <c r="C27">
        <f t="shared" si="0"/>
        <v>790</v>
      </c>
      <c r="E27">
        <f t="shared" si="1"/>
        <v>200</v>
      </c>
      <c r="G27">
        <f t="shared" si="2"/>
        <v>4940</v>
      </c>
      <c r="I27" s="7">
        <f t="shared" si="3"/>
        <v>265</v>
      </c>
    </row>
    <row r="28" spans="1:11" ht="12.75" hidden="1" outlineLevel="1">
      <c r="A28" s="5" t="s">
        <v>62</v>
      </c>
      <c r="C28">
        <f t="shared" si="0"/>
        <v>790</v>
      </c>
      <c r="E28">
        <f t="shared" si="1"/>
        <v>200</v>
      </c>
      <c r="G28">
        <f t="shared" si="2"/>
        <v>4940</v>
      </c>
      <c r="H28">
        <v>30</v>
      </c>
      <c r="I28" s="7">
        <f t="shared" si="3"/>
        <v>295</v>
      </c>
      <c r="K28">
        <v>15</v>
      </c>
    </row>
    <row r="29" spans="1:11" ht="12.75" hidden="1" outlineLevel="1">
      <c r="A29" s="5" t="s">
        <v>63</v>
      </c>
      <c r="C29">
        <f t="shared" si="0"/>
        <v>790</v>
      </c>
      <c r="E29">
        <f t="shared" si="1"/>
        <v>200</v>
      </c>
      <c r="G29">
        <f t="shared" si="2"/>
        <v>4940</v>
      </c>
      <c r="H29">
        <f t="shared" si="4"/>
        <v>30</v>
      </c>
      <c r="I29">
        <f t="shared" si="3"/>
        <v>325</v>
      </c>
      <c r="K29">
        <f aca="true" t="shared" si="5" ref="K29:K61">K28</f>
        <v>15</v>
      </c>
    </row>
    <row r="30" spans="1:11" ht="12.75" hidden="1" outlineLevel="1">
      <c r="A30" s="5" t="s">
        <v>64</v>
      </c>
      <c r="C30">
        <f t="shared" si="0"/>
        <v>790</v>
      </c>
      <c r="E30">
        <f t="shared" si="1"/>
        <v>200</v>
      </c>
      <c r="G30">
        <f t="shared" si="2"/>
        <v>4940</v>
      </c>
      <c r="H30">
        <f t="shared" si="4"/>
        <v>30</v>
      </c>
      <c r="I30">
        <f t="shared" si="3"/>
        <v>355</v>
      </c>
      <c r="K30">
        <f t="shared" si="5"/>
        <v>15</v>
      </c>
    </row>
    <row r="31" spans="1:13" s="3" customFormat="1" ht="12.75" collapsed="1">
      <c r="A31" s="4" t="s">
        <v>92</v>
      </c>
      <c r="B31" s="3">
        <f>INT(((L35+2)*4)/10+0.5)*10</f>
        <v>250</v>
      </c>
      <c r="C31">
        <f t="shared" si="0"/>
        <v>1040</v>
      </c>
      <c r="D31" s="3">
        <f>INT((L35+1)/10+0.5)*10</f>
        <v>60</v>
      </c>
      <c r="E31">
        <f t="shared" si="1"/>
        <v>260</v>
      </c>
      <c r="F31" s="3">
        <f>SUM(H32:H35)*13</f>
        <v>1560</v>
      </c>
      <c r="G31">
        <f t="shared" si="2"/>
        <v>6500</v>
      </c>
      <c r="H31" s="3">
        <f t="shared" si="4"/>
        <v>30</v>
      </c>
      <c r="I31" s="3">
        <f t="shared" si="3"/>
        <v>385</v>
      </c>
      <c r="J31" s="3">
        <f>INT((L35+1)/10+0.5)*10</f>
        <v>60</v>
      </c>
      <c r="K31" s="3">
        <f t="shared" si="5"/>
        <v>15</v>
      </c>
      <c r="L31" s="3">
        <f>SUM(K27:K31)</f>
        <v>60</v>
      </c>
      <c r="M31" s="3">
        <f>L31+M26</f>
        <v>187</v>
      </c>
    </row>
    <row r="32" spans="1:11" ht="12.75" hidden="1" outlineLevel="1">
      <c r="A32" s="5" t="s">
        <v>65</v>
      </c>
      <c r="C32">
        <f t="shared" si="0"/>
        <v>1040</v>
      </c>
      <c r="E32">
        <f t="shared" si="1"/>
        <v>260</v>
      </c>
      <c r="G32">
        <f t="shared" si="2"/>
        <v>6500</v>
      </c>
      <c r="H32">
        <f t="shared" si="4"/>
        <v>30</v>
      </c>
      <c r="I32">
        <f t="shared" si="3"/>
        <v>415</v>
      </c>
      <c r="K32">
        <f t="shared" si="5"/>
        <v>15</v>
      </c>
    </row>
    <row r="33" spans="1:11" ht="12.75" hidden="1" outlineLevel="1">
      <c r="A33" s="5" t="s">
        <v>66</v>
      </c>
      <c r="C33">
        <f t="shared" si="0"/>
        <v>1040</v>
      </c>
      <c r="E33">
        <f t="shared" si="1"/>
        <v>260</v>
      </c>
      <c r="G33">
        <f t="shared" si="2"/>
        <v>6500</v>
      </c>
      <c r="H33">
        <f t="shared" si="4"/>
        <v>30</v>
      </c>
      <c r="I33">
        <f t="shared" si="3"/>
        <v>445</v>
      </c>
      <c r="K33">
        <f t="shared" si="5"/>
        <v>15</v>
      </c>
    </row>
    <row r="34" spans="1:11" ht="12.75" hidden="1" outlineLevel="1">
      <c r="A34" s="5" t="s">
        <v>67</v>
      </c>
      <c r="C34">
        <f t="shared" si="0"/>
        <v>1040</v>
      </c>
      <c r="E34">
        <f t="shared" si="1"/>
        <v>260</v>
      </c>
      <c r="G34">
        <f t="shared" si="2"/>
        <v>6500</v>
      </c>
      <c r="H34">
        <f t="shared" si="4"/>
        <v>30</v>
      </c>
      <c r="I34">
        <f t="shared" si="3"/>
        <v>475</v>
      </c>
      <c r="K34">
        <f t="shared" si="5"/>
        <v>15</v>
      </c>
    </row>
    <row r="35" spans="1:13" s="3" customFormat="1" ht="12.75" collapsed="1">
      <c r="A35" s="4" t="s">
        <v>68</v>
      </c>
      <c r="B35" s="3">
        <f>INT(((L39+2)*4)/10+0.5)*10</f>
        <v>250</v>
      </c>
      <c r="C35">
        <f t="shared" si="0"/>
        <v>1290</v>
      </c>
      <c r="D35" s="3">
        <f>INT((L39+1)/10+0.5)*10</f>
        <v>60</v>
      </c>
      <c r="E35">
        <f t="shared" si="1"/>
        <v>320</v>
      </c>
      <c r="F35" s="3">
        <f>SUM(H36:H39)*13</f>
        <v>1560</v>
      </c>
      <c r="G35">
        <f t="shared" si="2"/>
        <v>8060</v>
      </c>
      <c r="H35" s="3">
        <f t="shared" si="4"/>
        <v>30</v>
      </c>
      <c r="I35" s="3">
        <f t="shared" si="3"/>
        <v>505</v>
      </c>
      <c r="J35" s="3">
        <f>INT((L39+1)/10+0.5)*10</f>
        <v>60</v>
      </c>
      <c r="K35" s="3">
        <f t="shared" si="5"/>
        <v>15</v>
      </c>
      <c r="L35" s="3">
        <f>SUM(K32:K35)</f>
        <v>60</v>
      </c>
      <c r="M35" s="3">
        <f>L35+M31</f>
        <v>247</v>
      </c>
    </row>
    <row r="36" spans="1:11" ht="12.75" hidden="1" outlineLevel="1">
      <c r="A36" s="5" t="s">
        <v>69</v>
      </c>
      <c r="C36">
        <f t="shared" si="0"/>
        <v>1290</v>
      </c>
      <c r="E36">
        <f t="shared" si="1"/>
        <v>320</v>
      </c>
      <c r="G36">
        <f t="shared" si="2"/>
        <v>8060</v>
      </c>
      <c r="H36">
        <f t="shared" si="4"/>
        <v>30</v>
      </c>
      <c r="I36">
        <f t="shared" si="3"/>
        <v>535</v>
      </c>
      <c r="K36">
        <f t="shared" si="5"/>
        <v>15</v>
      </c>
    </row>
    <row r="37" spans="1:11" ht="12.75" hidden="1" outlineLevel="1">
      <c r="A37" s="5" t="s">
        <v>70</v>
      </c>
      <c r="C37">
        <f t="shared" si="0"/>
        <v>1290</v>
      </c>
      <c r="E37">
        <f t="shared" si="1"/>
        <v>320</v>
      </c>
      <c r="G37">
        <f t="shared" si="2"/>
        <v>8060</v>
      </c>
      <c r="H37">
        <f t="shared" si="4"/>
        <v>30</v>
      </c>
      <c r="I37">
        <f t="shared" si="3"/>
        <v>565</v>
      </c>
      <c r="K37">
        <f t="shared" si="5"/>
        <v>15</v>
      </c>
    </row>
    <row r="38" spans="1:11" ht="12.75" hidden="1" outlineLevel="1">
      <c r="A38" s="5" t="s">
        <v>71</v>
      </c>
      <c r="C38">
        <f t="shared" si="0"/>
        <v>1290</v>
      </c>
      <c r="E38">
        <f t="shared" si="1"/>
        <v>320</v>
      </c>
      <c r="G38">
        <f t="shared" si="2"/>
        <v>8060</v>
      </c>
      <c r="H38">
        <f t="shared" si="4"/>
        <v>30</v>
      </c>
      <c r="I38">
        <f t="shared" si="3"/>
        <v>595</v>
      </c>
      <c r="K38">
        <f t="shared" si="5"/>
        <v>15</v>
      </c>
    </row>
    <row r="39" spans="1:13" s="3" customFormat="1" ht="12.75" collapsed="1">
      <c r="A39" s="4" t="s">
        <v>72</v>
      </c>
      <c r="B39" s="3">
        <f>INT(((L44+2)*4)/10+0.5)*10</f>
        <v>250</v>
      </c>
      <c r="C39">
        <f t="shared" si="0"/>
        <v>1540</v>
      </c>
      <c r="D39" s="3">
        <f>INT((L44+1)/10+0.5)*10</f>
        <v>60</v>
      </c>
      <c r="E39">
        <f t="shared" si="1"/>
        <v>380</v>
      </c>
      <c r="F39" s="3">
        <f>SUM(H40:H44)*13</f>
        <v>1560</v>
      </c>
      <c r="G39">
        <f t="shared" si="2"/>
        <v>9620</v>
      </c>
      <c r="H39" s="3">
        <f t="shared" si="4"/>
        <v>30</v>
      </c>
      <c r="I39" s="3">
        <f t="shared" si="3"/>
        <v>625</v>
      </c>
      <c r="J39" s="3">
        <f>INT((L44+1)/10+0.5)*10</f>
        <v>60</v>
      </c>
      <c r="K39" s="3">
        <f t="shared" si="5"/>
        <v>15</v>
      </c>
      <c r="L39" s="3">
        <f>SUM(K36:K39)</f>
        <v>60</v>
      </c>
      <c r="M39" s="3">
        <f>L39+M35</f>
        <v>307</v>
      </c>
    </row>
    <row r="40" spans="1:11" ht="12.75" hidden="1" outlineLevel="1">
      <c r="A40" s="5" t="s">
        <v>73</v>
      </c>
      <c r="C40">
        <f t="shared" si="0"/>
        <v>1540</v>
      </c>
      <c r="E40">
        <f t="shared" si="1"/>
        <v>380</v>
      </c>
      <c r="G40">
        <f t="shared" si="2"/>
        <v>9620</v>
      </c>
      <c r="H40">
        <f t="shared" si="4"/>
        <v>30</v>
      </c>
      <c r="I40">
        <f t="shared" si="3"/>
        <v>655</v>
      </c>
      <c r="K40">
        <f t="shared" si="5"/>
        <v>15</v>
      </c>
    </row>
    <row r="41" spans="1:11" ht="12.75" hidden="1" outlineLevel="1">
      <c r="A41" s="5" t="s">
        <v>74</v>
      </c>
      <c r="C41">
        <f t="shared" si="0"/>
        <v>1540</v>
      </c>
      <c r="E41">
        <f t="shared" si="1"/>
        <v>380</v>
      </c>
      <c r="G41">
        <f t="shared" si="2"/>
        <v>9620</v>
      </c>
      <c r="H41">
        <f t="shared" si="4"/>
        <v>30</v>
      </c>
      <c r="I41">
        <f t="shared" si="3"/>
        <v>685</v>
      </c>
      <c r="K41">
        <f t="shared" si="5"/>
        <v>15</v>
      </c>
    </row>
    <row r="42" spans="1:9" ht="12.75" hidden="1" outlineLevel="1">
      <c r="A42" s="6" t="s">
        <v>93</v>
      </c>
      <c r="C42">
        <f t="shared" si="0"/>
        <v>1540</v>
      </c>
      <c r="E42">
        <f t="shared" si="1"/>
        <v>380</v>
      </c>
      <c r="G42">
        <f t="shared" si="2"/>
        <v>9620</v>
      </c>
      <c r="I42">
        <f t="shared" si="3"/>
        <v>685</v>
      </c>
    </row>
    <row r="43" spans="1:11" ht="12.75" hidden="1" outlineLevel="1">
      <c r="A43" s="5" t="s">
        <v>75</v>
      </c>
      <c r="C43">
        <f t="shared" si="0"/>
        <v>1540</v>
      </c>
      <c r="E43">
        <f t="shared" si="1"/>
        <v>380</v>
      </c>
      <c r="G43">
        <f t="shared" si="2"/>
        <v>9620</v>
      </c>
      <c r="H43">
        <v>30</v>
      </c>
      <c r="I43">
        <f t="shared" si="3"/>
        <v>715</v>
      </c>
      <c r="K43">
        <v>15</v>
      </c>
    </row>
    <row r="44" spans="1:13" s="3" customFormat="1" ht="12.75" collapsed="1">
      <c r="A44" s="4" t="s">
        <v>76</v>
      </c>
      <c r="B44" s="3">
        <f>INT(((L48+2)*4)/10+0.5)*10</f>
        <v>250</v>
      </c>
      <c r="C44">
        <f t="shared" si="0"/>
        <v>1790</v>
      </c>
      <c r="D44" s="3">
        <f>INT((L48+1)/10+0.5)*10</f>
        <v>60</v>
      </c>
      <c r="E44">
        <f t="shared" si="1"/>
        <v>440</v>
      </c>
      <c r="F44" s="3">
        <f>SUM(H45:H48)*13</f>
        <v>1560</v>
      </c>
      <c r="G44">
        <f t="shared" si="2"/>
        <v>11180</v>
      </c>
      <c r="H44" s="3">
        <f t="shared" si="4"/>
        <v>30</v>
      </c>
      <c r="I44" s="3">
        <f t="shared" si="3"/>
        <v>745</v>
      </c>
      <c r="J44" s="3">
        <f>INT((L48+1)/10+0.5)*10</f>
        <v>60</v>
      </c>
      <c r="K44" s="3">
        <f t="shared" si="5"/>
        <v>15</v>
      </c>
      <c r="L44" s="3">
        <f>SUM(K40:K44)</f>
        <v>60</v>
      </c>
      <c r="M44" s="3">
        <f>L44+M39</f>
        <v>367</v>
      </c>
    </row>
    <row r="45" spans="1:11" ht="12.75" hidden="1" outlineLevel="1">
      <c r="A45" s="5" t="s">
        <v>77</v>
      </c>
      <c r="C45">
        <f t="shared" si="0"/>
        <v>1790</v>
      </c>
      <c r="E45">
        <f t="shared" si="1"/>
        <v>440</v>
      </c>
      <c r="G45">
        <f t="shared" si="2"/>
        <v>11180</v>
      </c>
      <c r="H45">
        <f t="shared" si="4"/>
        <v>30</v>
      </c>
      <c r="I45">
        <f t="shared" si="3"/>
        <v>775</v>
      </c>
      <c r="K45">
        <f t="shared" si="5"/>
        <v>15</v>
      </c>
    </row>
    <row r="46" spans="1:11" ht="12.75" hidden="1" outlineLevel="1">
      <c r="A46" s="5" t="s">
        <v>78</v>
      </c>
      <c r="C46">
        <f t="shared" si="0"/>
        <v>1790</v>
      </c>
      <c r="E46">
        <f t="shared" si="1"/>
        <v>440</v>
      </c>
      <c r="G46">
        <f t="shared" si="2"/>
        <v>11180</v>
      </c>
      <c r="H46">
        <f t="shared" si="4"/>
        <v>30</v>
      </c>
      <c r="I46">
        <f t="shared" si="3"/>
        <v>805</v>
      </c>
      <c r="K46">
        <f t="shared" si="5"/>
        <v>15</v>
      </c>
    </row>
    <row r="47" spans="1:11" ht="12.75" hidden="1" outlineLevel="1">
      <c r="A47" s="5" t="s">
        <v>79</v>
      </c>
      <c r="C47">
        <f t="shared" si="0"/>
        <v>1790</v>
      </c>
      <c r="E47">
        <f t="shared" si="1"/>
        <v>440</v>
      </c>
      <c r="G47">
        <f t="shared" si="2"/>
        <v>11180</v>
      </c>
      <c r="H47">
        <f t="shared" si="4"/>
        <v>30</v>
      </c>
      <c r="I47">
        <f t="shared" si="3"/>
        <v>835</v>
      </c>
      <c r="K47">
        <f t="shared" si="5"/>
        <v>15</v>
      </c>
    </row>
    <row r="48" spans="1:13" s="3" customFormat="1" ht="12.75" collapsed="1">
      <c r="A48" s="4" t="s">
        <v>80</v>
      </c>
      <c r="B48" s="3">
        <f>INT(((L52+2)*4)/10+0.5)*10</f>
        <v>250</v>
      </c>
      <c r="C48">
        <f t="shared" si="0"/>
        <v>2040</v>
      </c>
      <c r="D48" s="3">
        <f>INT((L52+1)/10+0.5)*10</f>
        <v>60</v>
      </c>
      <c r="E48">
        <f t="shared" si="1"/>
        <v>500</v>
      </c>
      <c r="F48" s="3">
        <f>SUM(H49:H52)*13</f>
        <v>1560</v>
      </c>
      <c r="G48">
        <f t="shared" si="2"/>
        <v>12740</v>
      </c>
      <c r="H48" s="3">
        <f t="shared" si="4"/>
        <v>30</v>
      </c>
      <c r="I48" s="3">
        <f t="shared" si="3"/>
        <v>865</v>
      </c>
      <c r="J48" s="3">
        <f>INT((L52+1)/10+0.5)*10</f>
        <v>60</v>
      </c>
      <c r="K48" s="3">
        <f t="shared" si="5"/>
        <v>15</v>
      </c>
      <c r="L48" s="3">
        <f>SUM(K45:K48)</f>
        <v>60</v>
      </c>
      <c r="M48" s="3">
        <f>L48+M44</f>
        <v>427</v>
      </c>
    </row>
    <row r="49" spans="1:11" ht="12.75" hidden="1" outlineLevel="1">
      <c r="A49" s="5" t="s">
        <v>81</v>
      </c>
      <c r="C49">
        <f t="shared" si="0"/>
        <v>2040</v>
      </c>
      <c r="E49">
        <f t="shared" si="1"/>
        <v>500</v>
      </c>
      <c r="G49">
        <f t="shared" si="2"/>
        <v>12740</v>
      </c>
      <c r="H49">
        <f t="shared" si="4"/>
        <v>30</v>
      </c>
      <c r="I49">
        <f t="shared" si="3"/>
        <v>895</v>
      </c>
      <c r="K49">
        <f t="shared" si="5"/>
        <v>15</v>
      </c>
    </row>
    <row r="50" spans="1:11" ht="12.75" hidden="1" outlineLevel="1">
      <c r="A50" s="5" t="s">
        <v>82</v>
      </c>
      <c r="C50">
        <f t="shared" si="0"/>
        <v>2040</v>
      </c>
      <c r="E50">
        <f t="shared" si="1"/>
        <v>500</v>
      </c>
      <c r="G50">
        <f t="shared" si="2"/>
        <v>12740</v>
      </c>
      <c r="H50">
        <f t="shared" si="4"/>
        <v>30</v>
      </c>
      <c r="I50">
        <f t="shared" si="3"/>
        <v>925</v>
      </c>
      <c r="K50">
        <f t="shared" si="5"/>
        <v>15</v>
      </c>
    </row>
    <row r="51" spans="1:11" ht="12.75" hidden="1" outlineLevel="1">
      <c r="A51" s="5" t="s">
        <v>83</v>
      </c>
      <c r="C51">
        <f t="shared" si="0"/>
        <v>2040</v>
      </c>
      <c r="E51">
        <f t="shared" si="1"/>
        <v>500</v>
      </c>
      <c r="G51">
        <f t="shared" si="2"/>
        <v>12740</v>
      </c>
      <c r="H51">
        <f t="shared" si="4"/>
        <v>30</v>
      </c>
      <c r="I51">
        <f t="shared" si="3"/>
        <v>955</v>
      </c>
      <c r="K51">
        <f t="shared" si="5"/>
        <v>15</v>
      </c>
    </row>
    <row r="52" spans="1:13" s="3" customFormat="1" ht="12.75" collapsed="1">
      <c r="A52" s="4" t="s">
        <v>84</v>
      </c>
      <c r="B52" s="3">
        <f>INT(((L57+2)*4)/10+0.5)*10</f>
        <v>310</v>
      </c>
      <c r="C52">
        <f t="shared" si="0"/>
        <v>2350</v>
      </c>
      <c r="D52" s="3">
        <f>INT((L57+1)/10+0.5)*10</f>
        <v>80</v>
      </c>
      <c r="E52">
        <f t="shared" si="1"/>
        <v>580</v>
      </c>
      <c r="F52" s="3">
        <f>SUM(H53:H57)*13</f>
        <v>1950</v>
      </c>
      <c r="G52">
        <f t="shared" si="2"/>
        <v>14690</v>
      </c>
      <c r="H52" s="3">
        <f t="shared" si="4"/>
        <v>30</v>
      </c>
      <c r="I52" s="3">
        <f t="shared" si="3"/>
        <v>985</v>
      </c>
      <c r="J52" s="3">
        <f>INT((L57+1)/10+0.5)*10</f>
        <v>80</v>
      </c>
      <c r="K52" s="3">
        <f t="shared" si="5"/>
        <v>15</v>
      </c>
      <c r="L52" s="3">
        <f>SUM(K49:K52)</f>
        <v>60</v>
      </c>
      <c r="M52" s="3">
        <f>L52+M48</f>
        <v>487</v>
      </c>
    </row>
    <row r="53" spans="1:11" ht="12.75" hidden="1" outlineLevel="1">
      <c r="A53" s="5" t="s">
        <v>85</v>
      </c>
      <c r="C53">
        <f t="shared" si="0"/>
        <v>2350</v>
      </c>
      <c r="E53">
        <f t="shared" si="1"/>
        <v>580</v>
      </c>
      <c r="G53">
        <f t="shared" si="2"/>
        <v>14690</v>
      </c>
      <c r="H53">
        <f t="shared" si="4"/>
        <v>30</v>
      </c>
      <c r="I53">
        <f t="shared" si="3"/>
        <v>1015</v>
      </c>
      <c r="K53">
        <f t="shared" si="5"/>
        <v>15</v>
      </c>
    </row>
    <row r="54" spans="1:11" ht="12.75" hidden="1" outlineLevel="1">
      <c r="A54" s="5" t="s">
        <v>86</v>
      </c>
      <c r="C54">
        <f t="shared" si="0"/>
        <v>2350</v>
      </c>
      <c r="E54">
        <f t="shared" si="1"/>
        <v>580</v>
      </c>
      <c r="G54">
        <f t="shared" si="2"/>
        <v>14690</v>
      </c>
      <c r="H54">
        <f t="shared" si="4"/>
        <v>30</v>
      </c>
      <c r="I54">
        <f t="shared" si="3"/>
        <v>1045</v>
      </c>
      <c r="K54">
        <f t="shared" si="5"/>
        <v>15</v>
      </c>
    </row>
    <row r="55" spans="1:11" ht="12.75" hidden="1" outlineLevel="1">
      <c r="A55" s="5" t="s">
        <v>87</v>
      </c>
      <c r="C55">
        <f t="shared" si="0"/>
        <v>2350</v>
      </c>
      <c r="E55">
        <f t="shared" si="1"/>
        <v>580</v>
      </c>
      <c r="G55">
        <f t="shared" si="2"/>
        <v>14690</v>
      </c>
      <c r="H55">
        <f t="shared" si="4"/>
        <v>30</v>
      </c>
      <c r="I55">
        <f t="shared" si="3"/>
        <v>1075</v>
      </c>
      <c r="K55">
        <f t="shared" si="5"/>
        <v>15</v>
      </c>
    </row>
    <row r="56" spans="1:11" ht="12.75" hidden="1" outlineLevel="1">
      <c r="A56" s="5" t="s">
        <v>94</v>
      </c>
      <c r="C56">
        <f t="shared" si="0"/>
        <v>2350</v>
      </c>
      <c r="E56">
        <f t="shared" si="1"/>
        <v>580</v>
      </c>
      <c r="G56">
        <f t="shared" si="2"/>
        <v>14690</v>
      </c>
      <c r="H56">
        <f t="shared" si="4"/>
        <v>30</v>
      </c>
      <c r="I56">
        <f t="shared" si="3"/>
        <v>1105</v>
      </c>
      <c r="K56">
        <f t="shared" si="5"/>
        <v>15</v>
      </c>
    </row>
    <row r="57" spans="1:13" s="3" customFormat="1" ht="12.75" collapsed="1">
      <c r="A57" s="4" t="s">
        <v>95</v>
      </c>
      <c r="B57" s="3">
        <f>INT(((L61+2)*4)/10+0.5)*10</f>
        <v>250</v>
      </c>
      <c r="C57">
        <f t="shared" si="0"/>
        <v>2600</v>
      </c>
      <c r="D57" s="3">
        <f>INT((L61+1)/10+0.5)*10</f>
        <v>60</v>
      </c>
      <c r="E57">
        <f t="shared" si="1"/>
        <v>640</v>
      </c>
      <c r="F57" s="3">
        <f>SUM(H58:H61)*13</f>
        <v>1560</v>
      </c>
      <c r="G57">
        <f t="shared" si="2"/>
        <v>16250</v>
      </c>
      <c r="H57" s="3">
        <f t="shared" si="4"/>
        <v>30</v>
      </c>
      <c r="I57" s="3">
        <f t="shared" si="3"/>
        <v>1135</v>
      </c>
      <c r="J57" s="3">
        <f>INT((L61+1)/10+0.5)*10</f>
        <v>60</v>
      </c>
      <c r="K57" s="3">
        <f t="shared" si="5"/>
        <v>15</v>
      </c>
      <c r="L57" s="3">
        <f>SUM(K53:K57)</f>
        <v>75</v>
      </c>
      <c r="M57" s="3">
        <f>L57+M52</f>
        <v>562</v>
      </c>
    </row>
    <row r="58" spans="1:11" ht="12.75" hidden="1" outlineLevel="1">
      <c r="A58" s="5" t="s">
        <v>88</v>
      </c>
      <c r="C58">
        <f t="shared" si="0"/>
        <v>2600</v>
      </c>
      <c r="E58">
        <f t="shared" si="1"/>
        <v>640</v>
      </c>
      <c r="G58">
        <f t="shared" si="2"/>
        <v>16250</v>
      </c>
      <c r="H58">
        <f t="shared" si="4"/>
        <v>30</v>
      </c>
      <c r="I58">
        <f t="shared" si="3"/>
        <v>1165</v>
      </c>
      <c r="K58">
        <f t="shared" si="5"/>
        <v>15</v>
      </c>
    </row>
    <row r="59" spans="1:11" ht="12.75" hidden="1" outlineLevel="1">
      <c r="A59" s="5" t="s">
        <v>89</v>
      </c>
      <c r="C59">
        <f t="shared" si="0"/>
        <v>2600</v>
      </c>
      <c r="E59">
        <f t="shared" si="1"/>
        <v>640</v>
      </c>
      <c r="G59">
        <f t="shared" si="2"/>
        <v>16250</v>
      </c>
      <c r="H59">
        <f t="shared" si="4"/>
        <v>30</v>
      </c>
      <c r="I59">
        <f t="shared" si="3"/>
        <v>1195</v>
      </c>
      <c r="K59">
        <f t="shared" si="5"/>
        <v>15</v>
      </c>
    </row>
    <row r="60" spans="1:11" ht="12.75" hidden="1" outlineLevel="1">
      <c r="A60" s="5" t="s">
        <v>90</v>
      </c>
      <c r="C60">
        <f t="shared" si="0"/>
        <v>2600</v>
      </c>
      <c r="E60">
        <f t="shared" si="1"/>
        <v>640</v>
      </c>
      <c r="G60">
        <f t="shared" si="2"/>
        <v>16250</v>
      </c>
      <c r="H60">
        <f t="shared" si="4"/>
        <v>30</v>
      </c>
      <c r="I60">
        <f t="shared" si="3"/>
        <v>1225</v>
      </c>
      <c r="K60">
        <f t="shared" si="5"/>
        <v>15</v>
      </c>
    </row>
    <row r="61" spans="1:13" s="3" customFormat="1" ht="12.75" collapsed="1">
      <c r="A61" s="4" t="s">
        <v>91</v>
      </c>
      <c r="C61">
        <f t="shared" si="0"/>
        <v>2600</v>
      </c>
      <c r="E61">
        <f t="shared" si="1"/>
        <v>640</v>
      </c>
      <c r="H61" s="3">
        <f t="shared" si="4"/>
        <v>30</v>
      </c>
      <c r="I61" s="3">
        <f t="shared" si="3"/>
        <v>1255</v>
      </c>
      <c r="K61" s="3">
        <f t="shared" si="5"/>
        <v>15</v>
      </c>
      <c r="L61" s="3">
        <f>SUM(K58:K61)</f>
        <v>60</v>
      </c>
      <c r="M61" s="3">
        <f>L61+M57</f>
        <v>622</v>
      </c>
    </row>
  </sheetData>
  <printOptions/>
  <pageMargins left="0.78" right="0.78" top="1" bottom="1" header="0.512" footer="0.512"/>
  <pageSetup fitToHeight="1" fitToWidth="1" orientation="landscape" paperSize="9" scale="80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2002-01-15T02:40:08Z</cp:lastPrinted>
  <dcterms:created xsi:type="dcterms:W3CDTF">2001-07-11T16:27:36Z</dcterms:created>
  <cp:category/>
  <cp:version/>
  <cp:contentType/>
  <cp:contentStatus/>
</cp:coreProperties>
</file>